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TasNetworks2019-24\6DraftDecision\Web\DX Models\"/>
    </mc:Choice>
  </mc:AlternateContent>
  <bookViews>
    <workbookView xWindow="0" yWindow="0" windowWidth="19200" windowHeight="6180"/>
  </bookViews>
  <sheets>
    <sheet name="AER Draft Decision EBSS  TN Dx" sheetId="2" r:id="rId1"/>
  </sheets>
  <externalReferences>
    <externalReference r:id="rId2"/>
  </externalReferences>
  <definedNames>
    <definedName name="anscount" hidden="1">1</definedName>
    <definedName name="CRCP_span">CONCATENATE(CRCP_y1, " to ",CRCP_y5)</definedName>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CRCP_y7">'[1]Business &amp; other details'!$I$38</definedName>
    <definedName name="CRY">'[1]Business &amp; other details'!$C$44</definedName>
    <definedName name="dms_663_List">'[1]AER only'!$M$9:$M$48</definedName>
    <definedName name="dms_ABN_List">'[1]AER only'!$D$9:$D$48</definedName>
    <definedName name="dms_Addr1_List">'[1]AER only'!$O$9:$O$48</definedName>
    <definedName name="dms_Addr2_List">'[1]AER only'!$P$9:$P$48</definedName>
    <definedName name="dms_CBD_flag">'[1]AER only'!$AC$9:$AC$48</definedName>
    <definedName name="dms_CFinalYear_List">'[1]AER only'!$E$92:$E$106</definedName>
    <definedName name="dms_ContactEmail_List">'[1]AER only'!$AA$9:$AA$48</definedName>
    <definedName name="dms_ContactName1_List">'[1]AER only'!$Y$9:$Y$48</definedName>
    <definedName name="dms_ContactPh1_List">'[1]AER only'!$Z$9:$Z$48</definedName>
    <definedName name="dms_CRCP_FinalYear_Result">'[1]Business &amp; other details'!$C$82</definedName>
    <definedName name="dms_CRCP_FirstYear_Result">'[1]Business &amp; other details'!$C$81</definedName>
    <definedName name="dms_CRCP_index">'[1]AER only'!$J$92:$J$106</definedName>
    <definedName name="dms_CRCP_years">'[1]AER only'!$H$92:$H$106</definedName>
    <definedName name="dms_CRCP_yM">'[1]AER only'!$H$105</definedName>
    <definedName name="dms_CRCP_yN">'[1]AER only'!$H$104</definedName>
    <definedName name="dms_CRCP_yO">'[1]AER only'!$H$103</definedName>
    <definedName name="dms_CRCP_yP">'[1]AER only'!$H$102</definedName>
    <definedName name="dms_CRCP_yQ">'[1]AER only'!$H$101</definedName>
    <definedName name="dms_CRCP_yR">'[1]AER only'!$H$100</definedName>
    <definedName name="dms_CRCP_yS">'[1]AER only'!$H$99</definedName>
    <definedName name="dms_CRCP_yT">'[1]AER only'!$H$98</definedName>
    <definedName name="dms_CRCP_yU">'[1]AER only'!$H$97</definedName>
    <definedName name="dms_CRCP_yV">'[1]AER only'!$H$96</definedName>
    <definedName name="dms_CRCP_yW">'[1]AER only'!$H$95</definedName>
    <definedName name="dms_CRCP_yX">'[1]AER only'!$H$94</definedName>
    <definedName name="dms_CRCP_yY">'[1]AER only'!$H$93</definedName>
    <definedName name="dms_CRCP_yZ">'[1]AER only'!$H$92</definedName>
    <definedName name="dms_CRCPlength_List">'[1]AER only'!$K$9:$K$48</definedName>
    <definedName name="dms_CRCPlength_Num">'[1]Business &amp; other details'!$C$79</definedName>
    <definedName name="dms_CRCPlength_Num_List">'[1]AER only'!$D$92:$D$106</definedName>
    <definedName name="dms_CRY_ListC">'[1]AER only'!$D$110:$D$129</definedName>
    <definedName name="dms_CRY_ListF">'[1]AER only'!$C$110:$C$129</definedName>
    <definedName name="dms_CRYc_y1">'[1]AER only'!$O$92</definedName>
    <definedName name="dms_CRYc_y10">'[1]AER only'!$O$101</definedName>
    <definedName name="dms_CRYc_y11">'[1]AER only'!$O$102</definedName>
    <definedName name="dms_CRYc_y12">'[1]AER only'!$O$103</definedName>
    <definedName name="dms_CRYc_y13">'[1]AER only'!$O$104</definedName>
    <definedName name="dms_CRYc_y14">'[1]AER only'!$O$105</definedName>
    <definedName name="dms_CRYc_y15">'[1]AER only'!$O$106</definedName>
    <definedName name="dms_CRYc_y16">'[1]AER only'!$O$107</definedName>
    <definedName name="dms_CRYc_y17">'[1]AER only'!$O$108</definedName>
    <definedName name="dms_CRYc_y18">'[1]AER only'!$O$109</definedName>
    <definedName name="dms_CRYc_y19">'[1]AER only'!$O$110</definedName>
    <definedName name="dms_CRYc_y2">'[1]AER only'!$O$93</definedName>
    <definedName name="dms_CRYc_y3">'[1]AER only'!$O$94</definedName>
    <definedName name="dms_CRYc_y4">'[1]AER only'!$O$95</definedName>
    <definedName name="dms_CRYc_y5">'[1]AER only'!$O$96</definedName>
    <definedName name="dms_CRYc_y6">'[1]AER only'!$O$97</definedName>
    <definedName name="dms_CRYc_y7">'[1]AER only'!$O$98</definedName>
    <definedName name="dms_CRYc_y8">'[1]AER only'!$O$99</definedName>
    <definedName name="dms_CRYc_y9">'[1]AER only'!$O$100</definedName>
    <definedName name="dms_CRYf_y1">'[1]AER only'!$M$92</definedName>
    <definedName name="dms_CRYf_y10">'[1]AER only'!$M$101</definedName>
    <definedName name="dms_CRYf_y11">'[1]AER only'!$M$102</definedName>
    <definedName name="dms_CRYf_y12">'[1]AER only'!$M$103</definedName>
    <definedName name="dms_CRYf_y13">'[1]AER only'!$M$104</definedName>
    <definedName name="dms_CRYf_y14">'[1]AER only'!$M$105</definedName>
    <definedName name="dms_CRYf_y15">'[1]AER only'!$M$106</definedName>
    <definedName name="dms_CRYf_y16">'[1]AER only'!$M$107</definedName>
    <definedName name="dms_CRYf_y17">'[1]AER only'!$M$108</definedName>
    <definedName name="dms_CRYf_y18">'[1]AER only'!$M$109</definedName>
    <definedName name="dms_CRYf_y19">'[1]AER only'!$M$110</definedName>
    <definedName name="dms_CRYf_y2">'[1]AER only'!$M$93</definedName>
    <definedName name="dms_CRYf_y3">'[1]AER only'!$M$94</definedName>
    <definedName name="dms_CRYf_y4">'[1]AER only'!$M$95</definedName>
    <definedName name="dms_CRYf_y5">'[1]AER only'!$M$96</definedName>
    <definedName name="dms_CRYf_y6">'[1]AER only'!$M$97</definedName>
    <definedName name="dms_CRYf_y7">'[1]AER only'!$M$98</definedName>
    <definedName name="dms_CRYf_y8">'[1]AER only'!$M$99</definedName>
    <definedName name="dms_CRYf_y9">'[1]AER only'!$M$100</definedName>
    <definedName name="dms_DataQuality">'[1]Business &amp; other details'!$C$53</definedName>
    <definedName name="dms_DataQuality_List">'[1]AER only'!$B$64:$B$68</definedName>
    <definedName name="dms_DeterminationRef_List">'[1]AER only'!$N$9:$N$48</definedName>
    <definedName name="dms_DollarReal">'[1]Business &amp; other details'!$C$65</definedName>
    <definedName name="dms_FinalYear_List">'[1]AER only'!$C$92:$C$106</definedName>
    <definedName name="dms_FormControl_List">'[1]AER only'!$H$9:$H$48</definedName>
    <definedName name="dms_FRCP_ListC">'[1]AER only'!$H$110:$H$124</definedName>
    <definedName name="dms_FRCP_ListF">'[1]AER only'!$G$110:$G$124</definedName>
    <definedName name="dms_FRCP_y1">'[1]AER only'!$F$92</definedName>
    <definedName name="dms_FRCP_y10">'[1]AER only'!$F$101</definedName>
    <definedName name="dms_FRCP_y11">'[1]AER only'!$F$102</definedName>
    <definedName name="dms_FRCP_y12">'[1]AER only'!$F$103</definedName>
    <definedName name="dms_FRCP_y13">'[1]AER only'!$F$104</definedName>
    <definedName name="dms_FRCP_y14">'[1]AER only'!$F$105</definedName>
    <definedName name="dms_FRCP_y2">'[1]AER only'!$F$93</definedName>
    <definedName name="dms_FRCP_y3">'[1]AER only'!$F$94</definedName>
    <definedName name="dms_FRCP_y4">'[1]AER only'!$F$95</definedName>
    <definedName name="dms_FRCP_y5">'[1]AER only'!$F$96</definedName>
    <definedName name="dms_FRCP_y6">'[1]AER only'!$F$97</definedName>
    <definedName name="dms_FRCP_y7">'[1]AER only'!$F$98</definedName>
    <definedName name="dms_FRCP_y8">'[1]AER only'!$F$99</definedName>
    <definedName name="dms_FRCP_y9">'[1]AER only'!$F$100</definedName>
    <definedName name="dms_FRCPlength_List">'[1]AER only'!$L$9:$L$48</definedName>
    <definedName name="dms_FRCPlength_Num">'[1]Business &amp; other details'!$C$76</definedName>
    <definedName name="dms_FRCPlength_Num_List">'[1]AER only'!$B$92:$B$106</definedName>
    <definedName name="dms_JurisdictionList">'[1]AER only'!$E$9:$E$48</definedName>
    <definedName name="dms_LongRural_flag">'[1]AER only'!$AF$9:$AF$48</definedName>
    <definedName name="dms_Model">'[1]Business &amp; other details'!$C$61</definedName>
    <definedName name="dms_Model_List">'[1]AER only'!$B$54:$B$61</definedName>
    <definedName name="dms_MultiYear_FinalYear_Ref">'[1]Business &amp; other details'!$C$77</definedName>
    <definedName name="dms_MultiYear_FinalYear_Result">'[1]Business &amp; other details'!$C$78</definedName>
    <definedName name="dms_MultiYear_Flag">'[1]Business &amp; other details'!$C$69</definedName>
    <definedName name="dms_PAddr1_List">'[1]AER only'!$T$9:$T$48</definedName>
    <definedName name="dms_PAddr2_List">'[1]AER only'!$U$9:$U$48</definedName>
    <definedName name="dms_PostCode_List">'[1]AER only'!$S$9:$S$48</definedName>
    <definedName name="dms_PPostCode_List">'[1]AER only'!$X$9:$X$48</definedName>
    <definedName name="dms_PState_List">'[1]AER only'!$W$9:$W$48</definedName>
    <definedName name="dms_PSuburb_List">'[1]AER only'!$V$9:$V$48</definedName>
    <definedName name="dms_Reg_Year_Span">'[1]Business &amp; other details'!$B$3</definedName>
    <definedName name="dms_RPT">'[1]Business &amp; other details'!$C$60</definedName>
    <definedName name="dms_RPT_List">'[1]AER only'!$I$9:$I$48</definedName>
    <definedName name="dms_RPTMonth">'[1]Business &amp; other details'!$C$64</definedName>
    <definedName name="dms_RPTMonth_List">'[1]AER only'!$J$9:$J$48</definedName>
    <definedName name="dms_RYE_Formula_Result">'[1]AER only'!$E$54:$E$61</definedName>
    <definedName name="dms_Sector_List">'[1]AER only'!$F$9:$F$48</definedName>
    <definedName name="dms_Segment_List">'[1]AER only'!$G$9:$G$48</definedName>
    <definedName name="dms_ShortRural_flag">'[1]AER only'!$AE$9:$AE$48</definedName>
    <definedName name="dms_SingleYear_FinalYear_Ref">'[1]Business &amp; other details'!$C$74</definedName>
    <definedName name="dms_SingleYear_Model">'[1]Business &amp; other details'!$C$71:$C$73</definedName>
    <definedName name="dms_SourceList">'[1]AER only'!$B$72:$B$84</definedName>
    <definedName name="dms_Specified_FinalYear">'[1]Business &amp; other details'!$C$70</definedName>
    <definedName name="dms_State_List">'[1]AER only'!$R$9:$R$48</definedName>
    <definedName name="dms_Suburb_List">'[1]AER only'!$Q$9:$Q$48</definedName>
    <definedName name="dms_TemplateNumber">#REF!</definedName>
    <definedName name="dms_TradingName">'[1]Business &amp; other details'!$C$14</definedName>
    <definedName name="dms_TradingName_List">'[1]AER only'!$B$9:$B$48</definedName>
    <definedName name="dms_TradingNameFull_List">'[1]AER only'!$C$9:$C$48</definedName>
    <definedName name="dms_Urban_flag">'[1]AER only'!$AD$9:$AD$48</definedName>
    <definedName name="dms_Worksheet_List">'[1]AER only'!$C$54:$C$61</definedName>
    <definedName name="FRCP_1to5">"2015-16 to 2019-20"</definedName>
    <definedName name="FRCP_span">CONCATENATE(FRCP_y1, " to ", FRCP_y5)</definedName>
    <definedName name="FRCP_y1">'[1]Business &amp; other details'!$C$35</definedName>
    <definedName name="FRCP_y10">#REF!</definedName>
    <definedName name="FRCP_y2">'[1]Business &amp; other details'!$D$35</definedName>
    <definedName name="FRCP_y3">'[1]Business &amp; other details'!$E$35</definedName>
    <definedName name="FRCP_y4">'[1]Business &amp; other details'!$F$35</definedName>
    <definedName name="FRCP_y5">'[1]Business &amp; other details'!$G$35</definedName>
    <definedName name="FRCP_y8">#REF!</definedName>
    <definedName name="FRCP_y9">#REF!</definedName>
    <definedName name="FRY">'[1]Business &amp; other details'!$C$46</definedName>
    <definedName name="PRCP_y1">'[1]Business &amp; other details'!$C$41</definedName>
    <definedName name="PRCP_y2">'[1]Business &amp; other details'!$D$41</definedName>
    <definedName name="PRCP_y3">'[1]Business &amp; other details'!$E$41</definedName>
    <definedName name="PRCP_y4">'[1]Business &amp; other details'!$F$41</definedName>
    <definedName name="PRCP_y5">'[1]Business &amp; other details'!$G$41</definedName>
    <definedName name="RCP_1to5">"2015-16 to 2019-20"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2" l="1"/>
  <c r="K49" i="2"/>
  <c r="H49" i="2"/>
  <c r="G48" i="2"/>
  <c r="G49" i="2" s="1"/>
  <c r="F48" i="2"/>
  <c r="F49" i="2" s="1"/>
  <c r="E48" i="2"/>
  <c r="E49" i="2" s="1"/>
  <c r="B40" i="2"/>
  <c r="B39" i="2"/>
  <c r="L31" i="2"/>
  <c r="K31" i="2"/>
  <c r="I31" i="2"/>
  <c r="H31" i="2"/>
  <c r="G31" i="2"/>
  <c r="F31" i="2"/>
  <c r="E31" i="2"/>
  <c r="J10" i="2"/>
  <c r="I10" i="2"/>
  <c r="H10" i="2"/>
  <c r="G10" i="2"/>
  <c r="F10" i="2"/>
  <c r="E10" i="2"/>
  <c r="D10" i="2"/>
  <c r="K9" i="2"/>
  <c r="K10" i="2" s="1"/>
  <c r="J11" i="2" s="1"/>
  <c r="P47" i="2" l="1"/>
  <c r="P46" i="2"/>
  <c r="P45" i="2"/>
  <c r="P44" i="2"/>
  <c r="P43" i="2"/>
  <c r="P42" i="2"/>
  <c r="P41" i="2"/>
  <c r="P40" i="2"/>
  <c r="P48" i="2"/>
  <c r="P39" i="2"/>
  <c r="P37" i="2"/>
  <c r="I11" i="2"/>
  <c r="L9" i="2"/>
  <c r="P49" i="2" l="1"/>
  <c r="P29" i="2"/>
  <c r="Q28" i="2"/>
  <c r="P25" i="2"/>
  <c r="Q24" i="2"/>
  <c r="H11" i="2"/>
  <c r="P30" i="2"/>
  <c r="P26" i="2"/>
  <c r="P21" i="2"/>
  <c r="O47" i="2"/>
  <c r="O46" i="2"/>
  <c r="O45" i="2"/>
  <c r="O44" i="2"/>
  <c r="O43" i="2"/>
  <c r="O42" i="2"/>
  <c r="O41" i="2"/>
  <c r="O40" i="2"/>
  <c r="P28" i="2"/>
  <c r="Q27" i="2"/>
  <c r="P24" i="2"/>
  <c r="Q23" i="2"/>
  <c r="Q29" i="2"/>
  <c r="O39" i="2"/>
  <c r="Q30" i="2"/>
  <c r="P27" i="2"/>
  <c r="Q26" i="2"/>
  <c r="P23" i="2"/>
  <c r="Q21" i="2"/>
  <c r="Q31" i="2" s="1"/>
  <c r="O37" i="2"/>
  <c r="Q25" i="2"/>
  <c r="O48" i="2"/>
  <c r="M9" i="2"/>
  <c r="L10" i="2"/>
  <c r="L11" i="2" s="1"/>
  <c r="N9" i="2" l="1"/>
  <c r="N10" i="2" s="1"/>
  <c r="M10" i="2"/>
  <c r="M11" i="2" s="1"/>
  <c r="N11" i="2" s="1"/>
  <c r="N37" i="2"/>
  <c r="G11" i="2"/>
  <c r="N48" i="2"/>
  <c r="N39" i="2"/>
  <c r="N47" i="2"/>
  <c r="N46" i="2"/>
  <c r="N45" i="2"/>
  <c r="N44" i="2"/>
  <c r="N43" i="2"/>
  <c r="N42" i="2"/>
  <c r="N41" i="2"/>
  <c r="N40" i="2"/>
  <c r="O49" i="2"/>
  <c r="P31" i="2"/>
  <c r="M39" i="2" l="1"/>
  <c r="M41" i="2"/>
  <c r="M37" i="2"/>
  <c r="M46" i="2"/>
  <c r="M44" i="2"/>
  <c r="M42" i="2"/>
  <c r="F11" i="2"/>
  <c r="E11" i="2" s="1"/>
  <c r="D11" i="2" s="1"/>
  <c r="M47" i="2"/>
  <c r="M45" i="2"/>
  <c r="M43" i="2"/>
  <c r="M40" i="2"/>
  <c r="M48" i="2"/>
  <c r="Q49" i="2"/>
  <c r="Q52" i="2" s="1"/>
  <c r="N49" i="2"/>
  <c r="M49" i="2" l="1"/>
  <c r="V60" i="2"/>
  <c r="V61" i="2" s="1"/>
  <c r="V63" i="2" s="1"/>
  <c r="R60" i="2"/>
  <c r="U60" i="2"/>
  <c r="T60" i="2"/>
  <c r="S60" i="2"/>
  <c r="O30" i="2"/>
  <c r="M28" i="2"/>
  <c r="N27" i="2"/>
  <c r="O26" i="2"/>
  <c r="M24" i="2"/>
  <c r="N23" i="2"/>
  <c r="O21" i="2"/>
  <c r="M29" i="2"/>
  <c r="M25" i="2"/>
  <c r="N30" i="2"/>
  <c r="O29" i="2"/>
  <c r="M27" i="2"/>
  <c r="N26" i="2"/>
  <c r="O25" i="2"/>
  <c r="M23" i="2"/>
  <c r="N21" i="2"/>
  <c r="O27" i="2"/>
  <c r="N24" i="2"/>
  <c r="M30" i="2"/>
  <c r="N29" i="2"/>
  <c r="O28" i="2"/>
  <c r="M26" i="2"/>
  <c r="N25" i="2"/>
  <c r="O24" i="2"/>
  <c r="M21" i="2"/>
  <c r="N28" i="2"/>
  <c r="O23" i="2"/>
  <c r="M31" i="2" l="1"/>
  <c r="N31" i="2"/>
  <c r="O31" i="2"/>
  <c r="O52" i="2" l="1"/>
  <c r="P52" i="2"/>
  <c r="R59" i="2" l="1"/>
  <c r="U59" i="2"/>
  <c r="U61" i="2" s="1"/>
  <c r="U63" i="2" s="1"/>
  <c r="Q59" i="2"/>
  <c r="S59" i="2"/>
  <c r="T59" i="2"/>
  <c r="R58" i="2"/>
  <c r="R61" i="2" s="1"/>
  <c r="Q58" i="2"/>
  <c r="T58" i="2"/>
  <c r="T61" i="2" s="1"/>
  <c r="T63" i="2" s="1"/>
  <c r="P58" i="2"/>
  <c r="S58" i="2"/>
  <c r="S61" i="2" l="1"/>
  <c r="S63" i="2" s="1"/>
  <c r="R63" i="2"/>
  <c r="W61" i="2"/>
  <c r="W63" i="2" l="1"/>
</calcChain>
</file>

<file path=xl/sharedStrings.xml><?xml version="1.0" encoding="utf-8"?>
<sst xmlns="http://schemas.openxmlformats.org/spreadsheetml/2006/main" count="104" uniqueCount="55">
  <si>
    <t>Actual and estimated inflation</t>
  </si>
  <si>
    <t>Actual</t>
  </si>
  <si>
    <t>Estimated</t>
  </si>
  <si>
    <t>ABS CPI index - June (rebased index in Sep 2012)</t>
  </si>
  <si>
    <t xml:space="preserve">Inflation rate (per cent) </t>
  </si>
  <si>
    <t>7.5.1 -  The carryover amounts that arise from applying the EBSS during the current regulatory control period</t>
  </si>
  <si>
    <t>7.5.1.1 - Opex allowance applicable to EBSS (EBSS target)</t>
  </si>
  <si>
    <t>Previous period</t>
  </si>
  <si>
    <t>Current regulatory control period</t>
  </si>
  <si>
    <t>Total opex allowance</t>
  </si>
  <si>
    <t xml:space="preserve">Approved excludable costs - allowance </t>
  </si>
  <si>
    <t>Debt raising costs</t>
  </si>
  <si>
    <t>GSL</t>
  </si>
  <si>
    <t>Non-network alternatives</t>
  </si>
  <si>
    <t>Electrical safety inspection levy payments</t>
  </si>
  <si>
    <t>National Energy Market (NEM) levy payments</t>
  </si>
  <si>
    <t>NEM and retail contestability opex</t>
  </si>
  <si>
    <t>Capitalisation policy changes</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</si>
  <si>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</si>
  <si>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</si>
  <si>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</si>
  <si>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</si>
  <si>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</si>
  <si>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</si>
  <si>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</si>
  <si>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Carryover</t>
  </si>
  <si>
    <t>Forthcoming regulatory control period</t>
  </si>
  <si>
    <t>Total</t>
  </si>
  <si>
    <t>2012-13</t>
  </si>
  <si>
    <t>$m, real June 2012</t>
  </si>
  <si>
    <t>2014-15</t>
  </si>
  <si>
    <t>2013-14</t>
  </si>
  <si>
    <t>2015-16</t>
  </si>
  <si>
    <t>2010-11</t>
  </si>
  <si>
    <t>2011-12</t>
  </si>
  <si>
    <t>2016-17</t>
  </si>
  <si>
    <t>$m, real June 2017</t>
  </si>
  <si>
    <t>2016-17 (unforecast)</t>
  </si>
  <si>
    <t>2017-18</t>
  </si>
  <si>
    <t>2018-19</t>
  </si>
  <si>
    <t>Reconstructed cumulative index (2018-19=1)</t>
  </si>
  <si>
    <t>2019-20</t>
  </si>
  <si>
    <t>2021-22</t>
  </si>
  <si>
    <t>2023-24</t>
  </si>
  <si>
    <t>2022-23</t>
  </si>
  <si>
    <t>2020-21</t>
  </si>
  <si>
    <t>$m, real June 2019</t>
  </si>
  <si>
    <t>Incremental gain $m, real June 2019</t>
  </si>
  <si>
    <t>Total Carryover Amount ($m, June 2019)</t>
  </si>
  <si>
    <t>PTRM inputs ($m, June 2019)</t>
  </si>
  <si>
    <t>Demand management incentive allowance (DMIA)</t>
  </si>
  <si>
    <t>Notes</t>
  </si>
  <si>
    <t>Updated with RBA statement of monetary policy May 2018</t>
  </si>
  <si>
    <t>Australian Distribution Co. to nominate base year used to forecast opex 
(drop down menu)</t>
  </si>
  <si>
    <t>To account for the two year length of the current control period we have included in the carryover any efficiency gains or losses made in 2016–17 that were not forecast in the last determination. This ensures TasNetworks retains all gains or losses it made in 2016–17 for a full five years, consistent with other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</si>
</sst>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00"/>
    <numFmt numFmtId="166" formatCode="_-* #,##0_-;\-* #,##0_-;_-* &quot;-&quot;??_-;_-@_-"/>
    <numFmt numFmtId="167" formatCode="_-* #,##0.0_-;\-* #,##0.0_-;_-* &quot;-&quot;??_-;_-@_-"/>
    <numFmt numFmtId="168" formatCode="#,##0.0_ ;\-#,##0.0\ "/>
    <numFmt numFmtId="169" formatCode="#,##0_ ;\(#,##0\)_ "/>
    <numFmt numFmtId="170" formatCode="#,##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0"/>
      <name val="Arial"/>
      <family val="2"/>
    </font>
    <font>
      <sz val="11"/>
      <name val="Calibri"/>
      <family val="2"/>
      <scheme val="minor"/>
    </font>
    <font>
      <b/>
      <sz val="12"/>
      <name val="Arial"/>
      <family val="2"/>
    </font>
    <font>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2"/>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rgb="FFFFC7CE"/>
        <bgColor indexed="64"/>
      </patternFill>
    </fill>
  </fills>
  <borders count="114">
    <border>
      <left/>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top style="thin">
        <color indexed="64"/>
      </top>
      <bottom/>
      <diagonal/>
    </border>
    <border>
      <left style="thin">
        <color theme="0" tint="-0.34998626667073579"/>
      </left>
      <right style="medium">
        <color indexed="64"/>
      </right>
      <top style="thin">
        <color indexed="64"/>
      </top>
      <bottom style="medium">
        <color indexed="64"/>
      </bottom>
      <diagonal/>
    </border>
    <border>
      <left style="medium">
        <color indexed="64"/>
      </left>
      <right/>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auto="1"/>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auto="1"/>
      </bottom>
      <diagonal/>
    </border>
    <border>
      <left style="thin">
        <color theme="0" tint="-0.24994659260841701"/>
      </left>
      <right/>
      <top/>
      <bottom style="medium">
        <color auto="1"/>
      </bottom>
      <diagonal/>
    </border>
    <border>
      <left style="thin">
        <color theme="0" tint="-0.24994659260841701"/>
      </left>
      <right style="medium">
        <color auto="1"/>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top style="thin">
        <color theme="0" tint="-0.24994659260841701"/>
      </top>
      <bottom style="medium">
        <color auto="1"/>
      </bottom>
      <diagonal/>
    </border>
    <border>
      <left style="medium">
        <color auto="1"/>
      </left>
      <right style="thin">
        <color theme="0" tint="-0.24994659260841701"/>
      </right>
      <top style="thin">
        <color theme="0" tint="-0.24994659260841701"/>
      </top>
      <bottom style="medium">
        <color indexed="64"/>
      </bottom>
      <diagonal/>
    </border>
    <border>
      <left style="medium">
        <color indexed="64"/>
      </left>
      <right/>
      <top/>
      <bottom style="medium">
        <color auto="1"/>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bottom/>
      <diagonal/>
    </border>
    <border>
      <left/>
      <right style="medium">
        <color indexed="64"/>
      </right>
      <top style="thin">
        <color theme="0" tint="-0.34998626667073579"/>
      </top>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auto="1"/>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1"/>
      </left>
      <right/>
      <top style="medium">
        <color auto="1"/>
      </top>
      <bottom style="medium">
        <color indexed="64"/>
      </bottom>
      <diagonal/>
    </border>
    <border>
      <left style="medium">
        <color indexed="64"/>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right/>
      <top style="medium">
        <color indexed="64"/>
      </top>
      <bottom style="thin">
        <color theme="0" tint="-0.34998626667073579"/>
      </bottom>
      <diagonal/>
    </border>
    <border>
      <left/>
      <right style="medium">
        <color indexed="64"/>
      </right>
      <top/>
      <bottom style="thin">
        <color theme="0" tint="-0.24994659260841701"/>
      </bottom>
      <diagonal/>
    </border>
    <border>
      <left/>
      <right/>
      <top/>
      <bottom style="thin">
        <color theme="0" tint="-0.24994659260841701"/>
      </bottom>
      <diagonal/>
    </border>
    <border>
      <left style="medium">
        <color theme="1"/>
      </left>
      <right/>
      <top/>
      <bottom/>
      <diagonal/>
    </border>
    <border>
      <left style="medium">
        <color auto="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theme="0" tint="-0.34998626667073579"/>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auto="1"/>
      </right>
      <top style="thin">
        <color theme="0" tint="-0.24994659260841701"/>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34998626667073579"/>
      </left>
      <right style="thin">
        <color indexed="64"/>
      </right>
      <top style="medium">
        <color indexed="64"/>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6" fillId="3" borderId="0">
      <alignment horizontal="left" vertical="center"/>
      <protection locked="0"/>
    </xf>
    <xf numFmtId="0" fontId="13" fillId="8" borderId="0">
      <alignment vertical="center"/>
      <protection locked="0"/>
    </xf>
    <xf numFmtId="0" fontId="1" fillId="0" borderId="0"/>
  </cellStyleXfs>
  <cellXfs count="272">
    <xf numFmtId="0" fontId="0" fillId="0" borderId="0" xfId="0"/>
    <xf numFmtId="0" fontId="5" fillId="2" borderId="0" xfId="2" applyFont="1" applyFill="1" applyProtection="1"/>
    <xf numFmtId="0" fontId="0" fillId="0" borderId="0" xfId="0" applyProtection="1"/>
    <xf numFmtId="0" fontId="0" fillId="2" borderId="0" xfId="0" applyFill="1" applyProtection="1"/>
    <xf numFmtId="0" fontId="7" fillId="0" borderId="0" xfId="0" applyFont="1" applyAlignment="1" applyProtection="1">
      <alignment horizontal="left" wrapText="1"/>
    </xf>
    <xf numFmtId="0" fontId="8" fillId="2" borderId="0" xfId="0" applyFont="1" applyFill="1" applyProtection="1"/>
    <xf numFmtId="0" fontId="0" fillId="0" borderId="0" xfId="0" applyAlignment="1">
      <alignment vertical="top" wrapText="1"/>
    </xf>
    <xf numFmtId="0" fontId="0" fillId="2" borderId="0" xfId="0" applyFill="1" applyAlignment="1" applyProtection="1">
      <alignment horizontal="left" vertical="top" wrapText="1"/>
    </xf>
    <xf numFmtId="0" fontId="0" fillId="0" borderId="0" xfId="0" applyBorder="1"/>
    <xf numFmtId="0" fontId="9" fillId="4" borderId="4"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0" fillId="2" borderId="0" xfId="0" applyFill="1" applyAlignment="1" applyProtection="1">
      <alignment vertical="center"/>
    </xf>
    <xf numFmtId="0" fontId="9" fillId="4" borderId="11" xfId="0" applyFont="1" applyFill="1" applyBorder="1" applyAlignment="1" applyProtection="1">
      <alignment horizontal="left" vertical="center"/>
    </xf>
    <xf numFmtId="0" fontId="11" fillId="6" borderId="12" xfId="0" quotePrefix="1" applyFont="1" applyFill="1" applyBorder="1" applyAlignment="1" applyProtection="1">
      <alignment horizontal="right" vertical="center"/>
    </xf>
    <xf numFmtId="0" fontId="11" fillId="6" borderId="13" xfId="0" quotePrefix="1" applyFont="1" applyFill="1" applyBorder="1" applyAlignment="1" applyProtection="1">
      <alignment horizontal="right" vertical="center"/>
    </xf>
    <xf numFmtId="0" fontId="11" fillId="6" borderId="13" xfId="0" applyFont="1" applyFill="1" applyBorder="1" applyAlignment="1" applyProtection="1">
      <alignment horizontal="right" vertical="center"/>
    </xf>
    <xf numFmtId="0" fontId="11" fillId="6" borderId="14" xfId="0" applyFont="1" applyFill="1" applyBorder="1" applyAlignment="1" applyProtection="1">
      <alignment horizontal="right" vertical="center"/>
    </xf>
    <xf numFmtId="0" fontId="11" fillId="6" borderId="12" xfId="0" applyFont="1" applyFill="1" applyBorder="1" applyAlignment="1" applyProtection="1">
      <alignment horizontal="right" vertical="center"/>
    </xf>
    <xf numFmtId="0" fontId="11" fillId="6" borderId="15" xfId="0" applyFont="1" applyFill="1" applyBorder="1" applyAlignment="1" applyProtection="1">
      <alignment horizontal="right" vertical="center"/>
    </xf>
    <xf numFmtId="0" fontId="4" fillId="7" borderId="16" xfId="0" applyFont="1" applyFill="1" applyBorder="1" applyAlignment="1" applyProtection="1">
      <alignment horizontal="left" vertical="center" wrapText="1" indent="1"/>
    </xf>
    <xf numFmtId="164" fontId="4" fillId="7" borderId="17" xfId="0" applyNumberFormat="1" applyFont="1" applyFill="1" applyBorder="1" applyAlignment="1" applyProtection="1">
      <alignment vertical="center" wrapText="1"/>
    </xf>
    <xf numFmtId="164" fontId="4" fillId="7" borderId="18" xfId="0" applyNumberFormat="1" applyFont="1" applyFill="1" applyBorder="1" applyAlignment="1" applyProtection="1">
      <alignment vertical="center" wrapText="1"/>
    </xf>
    <xf numFmtId="164" fontId="4" fillId="7" borderId="9" xfId="0" applyNumberFormat="1" applyFont="1" applyFill="1" applyBorder="1" applyAlignment="1" applyProtection="1">
      <alignment vertical="center"/>
    </xf>
    <xf numFmtId="164" fontId="4" fillId="7" borderId="19" xfId="0" applyNumberFormat="1" applyFont="1" applyFill="1" applyBorder="1" applyAlignment="1" applyProtection="1">
      <alignment vertical="center" wrapText="1"/>
    </xf>
    <xf numFmtId="164" fontId="4" fillId="7" borderId="20" xfId="0" applyNumberFormat="1" applyFont="1" applyFill="1" applyBorder="1" applyAlignment="1" applyProtection="1">
      <alignment vertical="center" wrapText="1"/>
    </xf>
    <xf numFmtId="164" fontId="4" fillId="7" borderId="21" xfId="0" applyNumberFormat="1" applyFont="1" applyFill="1" applyBorder="1" applyAlignment="1" applyProtection="1">
      <alignment horizontal="right" vertical="center" wrapText="1"/>
    </xf>
    <xf numFmtId="0" fontId="0" fillId="0" borderId="0" xfId="0" applyFill="1" applyProtection="1"/>
    <xf numFmtId="0" fontId="12" fillId="2" borderId="22" xfId="0" applyFont="1" applyFill="1" applyBorder="1" applyAlignment="1" applyProtection="1">
      <alignment horizontal="left" vertical="center" wrapText="1" indent="1"/>
    </xf>
    <xf numFmtId="164" fontId="7" fillId="4" borderId="23" xfId="0" applyNumberFormat="1" applyFont="1" applyFill="1" applyBorder="1" applyAlignment="1" applyProtection="1">
      <alignment vertical="center"/>
    </xf>
    <xf numFmtId="10" fontId="4" fillId="2" borderId="24" xfId="1" applyNumberFormat="1" applyFont="1" applyFill="1" applyBorder="1" applyAlignment="1" applyProtection="1">
      <alignment horizontal="right" vertical="center" wrapText="1"/>
    </xf>
    <xf numFmtId="10" fontId="4" fillId="2" borderId="25" xfId="1" applyNumberFormat="1" applyFont="1" applyFill="1" applyBorder="1" applyAlignment="1" applyProtection="1">
      <alignment horizontal="right" vertical="center" wrapText="1"/>
    </xf>
    <xf numFmtId="0" fontId="12" fillId="7" borderId="26" xfId="0" applyFont="1" applyFill="1" applyBorder="1" applyAlignment="1" applyProtection="1">
      <alignment horizontal="left" vertical="center" wrapText="1" indent="1"/>
    </xf>
    <xf numFmtId="164" fontId="7" fillId="4" borderId="27" xfId="0" applyNumberFormat="1" applyFont="1" applyFill="1" applyBorder="1" applyAlignment="1" applyProtection="1">
      <alignment vertical="center"/>
    </xf>
    <xf numFmtId="2" fontId="4" fillId="2" borderId="28" xfId="1" applyNumberFormat="1" applyFont="1" applyFill="1" applyBorder="1" applyAlignment="1" applyProtection="1">
      <alignment horizontal="right" vertical="center" wrapText="1"/>
    </xf>
    <xf numFmtId="2" fontId="4" fillId="2" borderId="29" xfId="1" applyNumberFormat="1" applyFont="1" applyFill="1" applyBorder="1" applyAlignment="1" applyProtection="1">
      <alignment horizontal="right" vertical="center" wrapText="1"/>
    </xf>
    <xf numFmtId="2" fontId="4" fillId="7" borderId="29" xfId="1" applyNumberFormat="1" applyFont="1" applyFill="1" applyBorder="1" applyAlignment="1" applyProtection="1">
      <alignment horizontal="right" vertical="center" wrapText="1"/>
    </xf>
    <xf numFmtId="2" fontId="4" fillId="7" borderId="30" xfId="1" applyNumberFormat="1" applyFont="1" applyFill="1" applyBorder="1" applyAlignment="1" applyProtection="1">
      <alignment horizontal="right" vertical="center" wrapText="1"/>
    </xf>
    <xf numFmtId="0" fontId="5" fillId="0" borderId="0" xfId="0" applyFont="1" applyBorder="1" applyProtection="1"/>
    <xf numFmtId="2" fontId="7" fillId="0" borderId="0" xfId="0" applyNumberFormat="1" applyFont="1" applyFill="1" applyBorder="1" applyAlignment="1" applyProtection="1">
      <alignment horizontal="center"/>
    </xf>
    <xf numFmtId="0" fontId="14" fillId="8" borderId="0" xfId="4" applyFont="1">
      <alignment vertical="center"/>
      <protection locked="0"/>
    </xf>
    <xf numFmtId="0" fontId="15" fillId="8" borderId="0" xfId="4" applyFont="1">
      <alignment vertical="center"/>
      <protection locked="0"/>
    </xf>
    <xf numFmtId="0" fontId="16" fillId="2" borderId="0" xfId="0" applyFont="1" applyFill="1" applyProtection="1"/>
    <xf numFmtId="0" fontId="17" fillId="4" borderId="4" xfId="0" applyFont="1" applyFill="1" applyBorder="1" applyAlignment="1" applyProtection="1">
      <alignment horizontal="left" vertical="center"/>
      <protection locked="0"/>
    </xf>
    <xf numFmtId="0" fontId="17" fillId="4" borderId="31" xfId="0" applyFont="1" applyFill="1" applyBorder="1" applyAlignment="1" applyProtection="1">
      <alignment horizontal="left" vertical="center"/>
      <protection locked="0"/>
    </xf>
    <xf numFmtId="0" fontId="17" fillId="4" borderId="5"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8" fillId="2" borderId="0" xfId="0" applyFont="1" applyFill="1" applyBorder="1" applyProtection="1"/>
    <xf numFmtId="0" fontId="5" fillId="2" borderId="0" xfId="0" applyFont="1" applyFill="1" applyProtection="1"/>
    <xf numFmtId="0" fontId="5" fillId="2" borderId="0" xfId="2" applyFont="1" applyFill="1" applyAlignment="1" applyProtection="1">
      <alignment vertical="center" wrapText="1"/>
    </xf>
    <xf numFmtId="0" fontId="0" fillId="0" borderId="0" xfId="0" applyAlignment="1">
      <alignment vertical="center" wrapText="1"/>
    </xf>
    <xf numFmtId="0" fontId="5" fillId="2" borderId="0" xfId="0" applyFont="1" applyFill="1" applyAlignment="1" applyProtection="1">
      <alignment vertical="center" wrapText="1"/>
    </xf>
    <xf numFmtId="0" fontId="0" fillId="0" borderId="0" xfId="0" applyFill="1" applyAlignment="1" applyProtection="1">
      <alignment vertical="center" wrapText="1"/>
    </xf>
    <xf numFmtId="0" fontId="0" fillId="2" borderId="0" xfId="0" applyFill="1" applyAlignment="1" applyProtection="1">
      <alignment vertical="center" wrapText="1"/>
    </xf>
    <xf numFmtId="0" fontId="7" fillId="4" borderId="38" xfId="0" applyNumberFormat="1" applyFont="1" applyFill="1" applyBorder="1" applyAlignment="1" applyProtection="1">
      <alignment horizontal="right" vertical="center"/>
    </xf>
    <xf numFmtId="0" fontId="7" fillId="4" borderId="39" xfId="0" applyNumberFormat="1" applyFont="1" applyFill="1" applyBorder="1" applyAlignment="1" applyProtection="1">
      <alignment horizontal="right" vertical="center"/>
    </xf>
    <xf numFmtId="0" fontId="7" fillId="4" borderId="40" xfId="0" applyFont="1" applyFill="1" applyBorder="1" applyAlignment="1" applyProtection="1">
      <alignment horizontal="right" vertical="center"/>
    </xf>
    <xf numFmtId="0" fontId="7" fillId="9" borderId="38" xfId="0" applyFont="1" applyFill="1" applyBorder="1" applyAlignment="1" applyProtection="1">
      <alignment horizontal="right" vertical="center"/>
    </xf>
    <xf numFmtId="0" fontId="7" fillId="9" borderId="41" xfId="0" applyFont="1" applyFill="1" applyBorder="1" applyAlignment="1" applyProtection="1">
      <alignment horizontal="right" vertical="center"/>
    </xf>
    <xf numFmtId="0" fontId="7" fillId="4" borderId="43" xfId="0" applyFont="1" applyFill="1" applyBorder="1" applyAlignment="1" applyProtection="1">
      <alignment vertical="center"/>
    </xf>
    <xf numFmtId="0" fontId="7" fillId="4" borderId="44" xfId="0" applyFont="1" applyFill="1" applyBorder="1" applyAlignment="1" applyProtection="1">
      <alignment vertical="center"/>
    </xf>
    <xf numFmtId="0" fontId="0" fillId="0" borderId="0" xfId="0" applyFill="1" applyAlignment="1" applyProtection="1">
      <alignment horizontal="right"/>
    </xf>
    <xf numFmtId="0" fontId="19" fillId="11" borderId="22" xfId="0" applyFont="1" applyFill="1" applyBorder="1" applyAlignment="1" applyProtection="1">
      <alignment horizontal="left" vertical="center" wrapText="1" indent="1"/>
    </xf>
    <xf numFmtId="0" fontId="7" fillId="4" borderId="50" xfId="0" applyFont="1" applyFill="1" applyBorder="1" applyAlignment="1" applyProtection="1">
      <alignment vertical="center"/>
    </xf>
    <xf numFmtId="0" fontId="7" fillId="4" borderId="51" xfId="0" applyFont="1" applyFill="1" applyBorder="1" applyAlignment="1" applyProtection="1">
      <alignment vertical="center"/>
    </xf>
    <xf numFmtId="0" fontId="5" fillId="0" borderId="0" xfId="0" applyFont="1" applyProtection="1"/>
    <xf numFmtId="43" fontId="7" fillId="4" borderId="53" xfId="0" applyNumberFormat="1" applyFont="1" applyFill="1" applyBorder="1" applyAlignment="1" applyProtection="1">
      <alignment horizontal="left"/>
    </xf>
    <xf numFmtId="43" fontId="7" fillId="4" borderId="54" xfId="0" applyNumberFormat="1" applyFont="1" applyFill="1" applyBorder="1" applyAlignment="1" applyProtection="1">
      <alignment horizontal="left"/>
    </xf>
    <xf numFmtId="43" fontId="7" fillId="4" borderId="22" xfId="0" applyNumberFormat="1" applyFont="1" applyFill="1" applyBorder="1" applyAlignment="1" applyProtection="1">
      <alignment horizontal="left"/>
    </xf>
    <xf numFmtId="0" fontId="4" fillId="0" borderId="22" xfId="0" applyFont="1" applyFill="1" applyBorder="1" applyAlignment="1" applyProtection="1">
      <alignment horizontal="left" vertical="center" indent="1"/>
    </xf>
    <xf numFmtId="165" fontId="4" fillId="12" borderId="51" xfId="0" applyNumberFormat="1" applyFont="1" applyFill="1" applyBorder="1" applyAlignment="1" applyProtection="1">
      <alignment vertical="center" wrapText="1"/>
      <protection locked="0"/>
    </xf>
    <xf numFmtId="165" fontId="4" fillId="12" borderId="52" xfId="0" applyNumberFormat="1" applyFont="1" applyFill="1" applyBorder="1" applyAlignment="1" applyProtection="1">
      <alignment vertical="center" wrapText="1"/>
      <protection locked="0"/>
    </xf>
    <xf numFmtId="166" fontId="7" fillId="0" borderId="0" xfId="0" applyNumberFormat="1" applyFont="1" applyFill="1" applyProtection="1"/>
    <xf numFmtId="0" fontId="0" fillId="0" borderId="0" xfId="0" applyFill="1" applyBorder="1" applyProtection="1"/>
    <xf numFmtId="0" fontId="5" fillId="0" borderId="0" xfId="0" applyFont="1" applyFill="1" applyProtection="1"/>
    <xf numFmtId="0" fontId="4" fillId="0" borderId="22" xfId="0" applyFont="1" applyBorder="1" applyAlignment="1" applyProtection="1">
      <alignment horizontal="left" vertical="center" indent="1"/>
    </xf>
    <xf numFmtId="165" fontId="4" fillId="12" borderId="57" xfId="0" applyNumberFormat="1" applyFont="1" applyFill="1" applyBorder="1" applyAlignment="1" applyProtection="1">
      <alignment vertical="center" wrapText="1"/>
      <protection locked="0"/>
    </xf>
    <xf numFmtId="165" fontId="4" fillId="12" borderId="58" xfId="0" applyNumberFormat="1" applyFont="1" applyFill="1" applyBorder="1" applyAlignment="1" applyProtection="1">
      <alignment vertical="center" wrapText="1"/>
      <protection locked="0"/>
    </xf>
    <xf numFmtId="0" fontId="7" fillId="13" borderId="60" xfId="0" applyFont="1" applyFill="1" applyBorder="1" applyAlignment="1" applyProtection="1">
      <alignment horizontal="right" vertical="center" wrapText="1" indent="1"/>
    </xf>
    <xf numFmtId="164" fontId="7" fillId="13" borderId="61" xfId="1" applyNumberFormat="1" applyFont="1" applyFill="1" applyBorder="1" applyAlignment="1" applyProtection="1">
      <alignment horizontal="right" wrapText="1"/>
    </xf>
    <xf numFmtId="164" fontId="7" fillId="13" borderId="62" xfId="1" applyNumberFormat="1" applyFont="1" applyFill="1" applyBorder="1" applyAlignment="1" applyProtection="1">
      <alignment horizontal="right" wrapText="1"/>
    </xf>
    <xf numFmtId="165" fontId="7" fillId="10" borderId="62" xfId="1" applyNumberFormat="1" applyFont="1" applyFill="1" applyBorder="1" applyAlignment="1" applyProtection="1">
      <alignment horizontal="right" wrapText="1"/>
    </xf>
    <xf numFmtId="164" fontId="7" fillId="10" borderId="62" xfId="1" applyNumberFormat="1" applyFont="1" applyFill="1" applyBorder="1" applyAlignment="1" applyProtection="1">
      <alignment horizontal="right" wrapText="1"/>
    </xf>
    <xf numFmtId="164" fontId="7" fillId="10" borderId="63" xfId="1" applyNumberFormat="1" applyFont="1" applyFill="1" applyBorder="1" applyAlignment="1" applyProtection="1">
      <alignment horizontal="right" wrapText="1"/>
    </xf>
    <xf numFmtId="164" fontId="7" fillId="10" borderId="61" xfId="1" applyNumberFormat="1" applyFont="1" applyFill="1" applyBorder="1" applyAlignment="1" applyProtection="1">
      <alignment horizontal="right" wrapText="1"/>
    </xf>
    <xf numFmtId="164" fontId="7" fillId="10" borderId="64" xfId="1" applyNumberFormat="1" applyFont="1" applyFill="1" applyBorder="1" applyAlignment="1" applyProtection="1">
      <alignment horizontal="right" wrapText="1"/>
    </xf>
    <xf numFmtId="0" fontId="19" fillId="0" borderId="65" xfId="0" applyFont="1" applyFill="1" applyBorder="1" applyAlignment="1" applyProtection="1">
      <alignment vertical="center"/>
    </xf>
    <xf numFmtId="0" fontId="19" fillId="0" borderId="0" xfId="0" applyFont="1" applyFill="1" applyBorder="1" applyAlignment="1" applyProtection="1">
      <alignment vertical="center"/>
    </xf>
    <xf numFmtId="164" fontId="20" fillId="0" borderId="0" xfId="0" applyNumberFormat="1" applyFont="1" applyBorder="1" applyProtection="1"/>
    <xf numFmtId="0" fontId="5" fillId="0" borderId="65" xfId="0" applyFont="1" applyFill="1" applyBorder="1" applyProtection="1"/>
    <xf numFmtId="0" fontId="0" fillId="0" borderId="0" xfId="0" applyFill="1" applyBorder="1" applyAlignment="1" applyProtection="1">
      <alignment horizontal="right"/>
    </xf>
    <xf numFmtId="0" fontId="21" fillId="2" borderId="0" xfId="0" applyFont="1" applyFill="1" applyBorder="1" applyAlignment="1" applyProtection="1">
      <alignment vertical="center" wrapText="1"/>
    </xf>
    <xf numFmtId="0" fontId="5" fillId="0" borderId="0" xfId="0" applyFont="1" applyFill="1" applyAlignment="1" applyProtection="1">
      <alignment horizontal="right"/>
    </xf>
    <xf numFmtId="0" fontId="5" fillId="2" borderId="0" xfId="2" applyFont="1" applyFill="1" applyAlignment="1" applyProtection="1">
      <alignment vertical="center"/>
    </xf>
    <xf numFmtId="0" fontId="5" fillId="0" borderId="0" xfId="0" applyFont="1" applyFill="1" applyAlignment="1" applyProtection="1">
      <alignment horizontal="right" vertical="center"/>
    </xf>
    <xf numFmtId="0" fontId="0" fillId="0" borderId="0" xfId="0" applyAlignment="1">
      <alignment vertical="center"/>
    </xf>
    <xf numFmtId="0" fontId="0" fillId="0" borderId="0" xfId="0" applyFill="1" applyAlignment="1" applyProtection="1">
      <alignment vertical="center"/>
    </xf>
    <xf numFmtId="0" fontId="4" fillId="0" borderId="65" xfId="0" applyFont="1" applyBorder="1" applyAlignment="1" applyProtection="1">
      <alignment horizontal="left" vertical="center" wrapText="1" indent="1"/>
    </xf>
    <xf numFmtId="2" fontId="7" fillId="4" borderId="68" xfId="0" applyNumberFormat="1" applyFont="1" applyFill="1" applyBorder="1" applyAlignment="1" applyProtection="1"/>
    <xf numFmtId="166" fontId="7" fillId="4" borderId="69" xfId="0" applyNumberFormat="1" applyFont="1" applyFill="1" applyBorder="1" applyAlignment="1" applyProtection="1">
      <alignment horizontal="left"/>
    </xf>
    <xf numFmtId="43" fontId="7" fillId="4" borderId="70" xfId="0" applyNumberFormat="1" applyFont="1" applyFill="1" applyBorder="1" applyAlignment="1" applyProtection="1">
      <alignment horizontal="left"/>
    </xf>
    <xf numFmtId="169" fontId="7" fillId="4" borderId="71" xfId="0" applyNumberFormat="1" applyFont="1" applyFill="1" applyBorder="1" applyAlignment="1" applyProtection="1">
      <alignment horizontal="right"/>
    </xf>
    <xf numFmtId="4" fontId="7" fillId="4" borderId="68" xfId="0" applyNumberFormat="1" applyFont="1" applyFill="1" applyBorder="1" applyAlignment="1" applyProtection="1">
      <alignment horizontal="right"/>
    </xf>
    <xf numFmtId="0" fontId="4" fillId="0" borderId="22" xfId="0" applyFont="1" applyBorder="1" applyAlignment="1" applyProtection="1">
      <alignment horizontal="left" vertical="center" wrapText="1" indent="1"/>
    </xf>
    <xf numFmtId="166" fontId="5" fillId="0" borderId="0" xfId="0" applyNumberFormat="1" applyFont="1" applyFill="1" applyProtection="1"/>
    <xf numFmtId="0" fontId="5" fillId="4" borderId="68" xfId="0" applyFont="1" applyFill="1" applyBorder="1" applyProtection="1"/>
    <xf numFmtId="0" fontId="22" fillId="0" borderId="0" xfId="0" applyFont="1" applyFill="1" applyProtection="1"/>
    <xf numFmtId="0" fontId="4" fillId="10" borderId="22" xfId="0" applyFont="1" applyFill="1" applyBorder="1" applyAlignment="1" applyProtection="1">
      <alignment horizontal="left" vertical="center" wrapText="1" indent="1"/>
    </xf>
    <xf numFmtId="0" fontId="7" fillId="4" borderId="59" xfId="0" applyFont="1" applyFill="1" applyBorder="1" applyAlignment="1" applyProtection="1">
      <alignment vertical="center"/>
    </xf>
    <xf numFmtId="0" fontId="7" fillId="4" borderId="57" xfId="0" applyFont="1" applyFill="1" applyBorder="1" applyAlignment="1" applyProtection="1">
      <alignment vertical="center"/>
    </xf>
    <xf numFmtId="0" fontId="5" fillId="4" borderId="72" xfId="0" applyFont="1" applyFill="1" applyBorder="1" applyProtection="1"/>
    <xf numFmtId="0" fontId="7" fillId="13" borderId="60" xfId="0" applyFont="1" applyFill="1" applyBorder="1" applyAlignment="1" applyProtection="1">
      <alignment horizontal="right" wrapText="1"/>
    </xf>
    <xf numFmtId="165" fontId="7" fillId="10" borderId="63" xfId="1" applyNumberFormat="1" applyFont="1" applyFill="1" applyBorder="1" applyAlignment="1" applyProtection="1">
      <alignment horizontal="right" wrapText="1"/>
    </xf>
    <xf numFmtId="165" fontId="7" fillId="10" borderId="61" xfId="1" applyNumberFormat="1" applyFont="1" applyFill="1" applyBorder="1" applyAlignment="1" applyProtection="1">
      <alignment horizontal="right" wrapText="1"/>
    </xf>
    <xf numFmtId="164" fontId="7" fillId="13" borderId="64" xfId="1" applyNumberFormat="1" applyFont="1" applyFill="1" applyBorder="1" applyAlignment="1" applyProtection="1">
      <alignment horizontal="right" wrapText="1"/>
    </xf>
    <xf numFmtId="0" fontId="5" fillId="0" borderId="0" xfId="0" applyFont="1" applyFill="1" applyAlignment="1" applyProtection="1"/>
    <xf numFmtId="0" fontId="0" fillId="0" borderId="0" xfId="0" applyFill="1" applyAlignment="1" applyProtection="1"/>
    <xf numFmtId="0" fontId="0" fillId="2" borderId="0" xfId="0" applyFill="1" applyAlignment="1" applyProtection="1"/>
    <xf numFmtId="0" fontId="23" fillId="4" borderId="73" xfId="0" applyFont="1" applyFill="1" applyBorder="1" applyAlignment="1" applyProtection="1">
      <alignment horizontal="left" vertical="center"/>
    </xf>
    <xf numFmtId="0" fontId="7" fillId="4" borderId="31" xfId="0" applyFont="1" applyFill="1" applyBorder="1" applyAlignment="1" applyProtection="1">
      <alignment horizontal="left" vertical="center"/>
    </xf>
    <xf numFmtId="0" fontId="23" fillId="4" borderId="31"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7" fillId="4" borderId="74" xfId="0" applyFont="1" applyFill="1" applyBorder="1" applyAlignment="1" applyProtection="1">
      <alignment horizontal="left" vertical="center"/>
    </xf>
    <xf numFmtId="0" fontId="0" fillId="4" borderId="60" xfId="0" applyFill="1" applyBorder="1"/>
    <xf numFmtId="0" fontId="0" fillId="4" borderId="65" xfId="0" applyFill="1" applyBorder="1"/>
    <xf numFmtId="168" fontId="4" fillId="10" borderId="75" xfId="0" applyNumberFormat="1" applyFont="1" applyFill="1" applyBorder="1" applyAlignment="1" applyProtection="1">
      <alignment horizontal="right" vertical="center"/>
    </xf>
    <xf numFmtId="168" fontId="4" fillId="10" borderId="5" xfId="0" applyNumberFormat="1" applyFont="1" applyFill="1" applyBorder="1" applyAlignment="1" applyProtection="1">
      <alignment horizontal="right" vertical="center"/>
    </xf>
    <xf numFmtId="168" fontId="4" fillId="11" borderId="6" xfId="0" applyNumberFormat="1" applyFont="1" applyFill="1" applyBorder="1" applyAlignment="1" applyProtection="1">
      <alignment horizontal="right" vertical="center"/>
    </xf>
    <xf numFmtId="0" fontId="7" fillId="0" borderId="0" xfId="0" applyFont="1" applyFill="1" applyBorder="1" applyAlignment="1" applyProtection="1">
      <alignment horizontal="left"/>
    </xf>
    <xf numFmtId="0" fontId="0" fillId="2" borderId="0" xfId="0" applyFill="1" applyBorder="1" applyProtection="1"/>
    <xf numFmtId="0" fontId="23"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23" fillId="4" borderId="5" xfId="0" applyFont="1" applyFill="1" applyBorder="1" applyAlignment="1" applyProtection="1">
      <alignment horizontal="left" vertical="center"/>
    </xf>
    <xf numFmtId="0" fontId="7" fillId="4" borderId="6" xfId="0" applyFont="1" applyFill="1" applyBorder="1" applyAlignment="1" applyProtection="1">
      <alignment horizontal="left" vertical="center"/>
    </xf>
    <xf numFmtId="0" fontId="7" fillId="2" borderId="31" xfId="0" applyFont="1" applyFill="1" applyBorder="1" applyAlignment="1" applyProtection="1">
      <alignment horizontal="left"/>
    </xf>
    <xf numFmtId="0" fontId="7" fillId="2" borderId="74" xfId="0" applyFont="1" applyFill="1" applyBorder="1" applyAlignment="1" applyProtection="1">
      <alignment horizontal="left"/>
    </xf>
    <xf numFmtId="0" fontId="11" fillId="11" borderId="80" xfId="0" applyFont="1" applyFill="1" applyBorder="1" applyAlignment="1" applyProtection="1"/>
    <xf numFmtId="0" fontId="7" fillId="2" borderId="0" xfId="0" applyFont="1" applyFill="1" applyBorder="1" applyAlignment="1" applyProtection="1">
      <alignment horizontal="left"/>
    </xf>
    <xf numFmtId="0" fontId="7" fillId="2" borderId="68" xfId="0" applyFont="1" applyFill="1" applyBorder="1" applyAlignment="1" applyProtection="1">
      <alignment horizontal="left"/>
    </xf>
    <xf numFmtId="0" fontId="7" fillId="15" borderId="81" xfId="0" applyFont="1" applyFill="1" applyBorder="1" applyAlignment="1" applyProtection="1">
      <alignment horizontal="centerContinuous" vertical="center"/>
    </xf>
    <xf numFmtId="0" fontId="7" fillId="15" borderId="82" xfId="0" applyFont="1" applyFill="1" applyBorder="1" applyAlignment="1" applyProtection="1">
      <alignment horizontal="centerContinuous" vertical="center"/>
    </xf>
    <xf numFmtId="0" fontId="7" fillId="15" borderId="83" xfId="0" applyFont="1" applyFill="1" applyBorder="1" applyAlignment="1" applyProtection="1">
      <alignment horizontal="centerContinuous" vertical="center"/>
    </xf>
    <xf numFmtId="0" fontId="7" fillId="2" borderId="65" xfId="0" applyFont="1" applyFill="1" applyBorder="1" applyAlignment="1" applyProtection="1">
      <alignment horizontal="left"/>
    </xf>
    <xf numFmtId="0" fontId="7" fillId="2" borderId="72" xfId="0" applyFont="1" applyFill="1" applyBorder="1" applyAlignment="1" applyProtection="1">
      <alignment horizontal="left"/>
    </xf>
    <xf numFmtId="0" fontId="7" fillId="9" borderId="84" xfId="0" applyFont="1" applyFill="1" applyBorder="1" applyAlignment="1" applyProtection="1">
      <alignment horizontal="right" vertical="center"/>
    </xf>
    <xf numFmtId="0" fontId="7" fillId="9" borderId="85" xfId="0" applyFont="1" applyFill="1" applyBorder="1" applyAlignment="1" applyProtection="1">
      <alignment horizontal="right" vertical="center"/>
    </xf>
    <xf numFmtId="0" fontId="7" fillId="14" borderId="85" xfId="0" applyFont="1" applyFill="1" applyBorder="1" applyAlignment="1" applyProtection="1">
      <alignment horizontal="right" vertical="center"/>
    </xf>
    <xf numFmtId="0" fontId="3" fillId="11" borderId="86" xfId="0" applyFont="1" applyFill="1" applyBorder="1" applyAlignment="1">
      <alignment horizontal="right"/>
    </xf>
    <xf numFmtId="0" fontId="4" fillId="2" borderId="88" xfId="0" applyFont="1" applyFill="1" applyBorder="1" applyAlignment="1" applyProtection="1">
      <alignment horizontal="center"/>
    </xf>
    <xf numFmtId="168" fontId="4" fillId="16" borderId="75" xfId="0" applyNumberFormat="1" applyFont="1" applyFill="1" applyBorder="1" applyAlignment="1" applyProtection="1">
      <alignment horizontal="right" vertical="center"/>
    </xf>
    <xf numFmtId="168" fontId="4" fillId="16" borderId="31" xfId="0" applyNumberFormat="1" applyFont="1" applyFill="1" applyBorder="1" applyAlignment="1" applyProtection="1">
      <alignment horizontal="right" vertical="center"/>
    </xf>
    <xf numFmtId="0" fontId="3" fillId="11" borderId="74" xfId="0" applyFont="1" applyFill="1" applyBorder="1" applyAlignment="1">
      <alignment horizontal="right"/>
    </xf>
    <xf numFmtId="168" fontId="4" fillId="16" borderId="73" xfId="0" applyNumberFormat="1" applyFont="1" applyFill="1" applyBorder="1" applyAlignment="1" applyProtection="1">
      <alignment horizontal="right" vertical="center"/>
    </xf>
    <xf numFmtId="168" fontId="4" fillId="16" borderId="90" xfId="0" applyNumberFormat="1" applyFont="1" applyFill="1" applyBorder="1" applyAlignment="1" applyProtection="1">
      <alignment horizontal="right" vertical="center"/>
    </xf>
    <xf numFmtId="0" fontId="0" fillId="11" borderId="68" xfId="0" applyFill="1" applyBorder="1"/>
    <xf numFmtId="0" fontId="4" fillId="2" borderId="94" xfId="0" applyFont="1" applyFill="1" applyBorder="1" applyAlignment="1" applyProtection="1">
      <alignment horizontal="center"/>
    </xf>
    <xf numFmtId="168" fontId="4" fillId="16" borderId="60" xfId="0" applyNumberFormat="1" applyFont="1" applyFill="1" applyBorder="1" applyAlignment="1" applyProtection="1">
      <alignment horizontal="right" vertical="center"/>
    </xf>
    <xf numFmtId="168" fontId="4" fillId="16" borderId="65" xfId="0" applyNumberFormat="1" applyFont="1" applyFill="1" applyBorder="1" applyAlignment="1" applyProtection="1">
      <alignment horizontal="left" vertical="center"/>
    </xf>
    <xf numFmtId="0" fontId="0" fillId="11" borderId="98" xfId="0" applyFill="1" applyBorder="1"/>
    <xf numFmtId="0" fontId="24" fillId="17" borderId="4" xfId="0" applyFont="1" applyFill="1" applyBorder="1" applyAlignment="1" applyProtection="1"/>
    <xf numFmtId="0" fontId="24" fillId="17" borderId="6" xfId="0" applyFont="1" applyFill="1" applyBorder="1" applyAlignment="1" applyProtection="1">
      <alignment wrapText="1"/>
    </xf>
    <xf numFmtId="0" fontId="24" fillId="17" borderId="5" xfId="0" applyFont="1" applyFill="1" applyBorder="1" applyAlignment="1" applyProtection="1">
      <alignment wrapText="1"/>
    </xf>
    <xf numFmtId="0" fontId="24" fillId="17" borderId="5" xfId="0" applyFont="1" applyFill="1" applyBorder="1" applyAlignment="1" applyProtection="1"/>
    <xf numFmtId="168" fontId="24" fillId="17" borderId="5" xfId="0" applyNumberFormat="1" applyFont="1" applyFill="1" applyBorder="1" applyAlignment="1" applyProtection="1">
      <alignment horizontal="right"/>
    </xf>
    <xf numFmtId="0" fontId="7" fillId="2" borderId="5" xfId="0" applyFont="1" applyFill="1" applyBorder="1" applyAlignment="1" applyProtection="1">
      <alignment horizontal="left" wrapText="1"/>
    </xf>
    <xf numFmtId="168" fontId="7" fillId="2" borderId="5" xfId="0" applyNumberFormat="1" applyFont="1" applyFill="1" applyBorder="1" applyAlignment="1" applyProtection="1">
      <alignment horizontal="right" vertical="center"/>
    </xf>
    <xf numFmtId="0" fontId="5" fillId="0" borderId="0" xfId="0" applyFont="1" applyAlignment="1" applyProtection="1">
      <alignment horizontal="left"/>
    </xf>
    <xf numFmtId="0" fontId="5" fillId="0" borderId="0" xfId="0" applyFont="1" applyAlignment="1" applyProtection="1">
      <alignment horizontal="left" wrapText="1"/>
    </xf>
    <xf numFmtId="0" fontId="24" fillId="17" borderId="4" xfId="0" applyFont="1" applyFill="1" applyBorder="1" applyAlignment="1" applyProtection="1">
      <alignment vertical="center"/>
    </xf>
    <xf numFmtId="0" fontId="24" fillId="17" borderId="5" xfId="0" applyFont="1" applyFill="1" applyBorder="1" applyAlignment="1" applyProtection="1">
      <alignment vertical="center"/>
    </xf>
    <xf numFmtId="2" fontId="7" fillId="17" borderId="5" xfId="0" applyNumberFormat="1" applyFont="1" applyFill="1" applyBorder="1" applyAlignment="1" applyProtection="1">
      <alignment horizontal="right"/>
    </xf>
    <xf numFmtId="0" fontId="4" fillId="0" borderId="0" xfId="0" applyFont="1" applyAlignment="1" applyProtection="1">
      <alignment horizontal="left"/>
    </xf>
    <xf numFmtId="0" fontId="25" fillId="0" borderId="0" xfId="0" applyFont="1" applyFill="1" applyAlignment="1" applyProtection="1">
      <alignment horizontal="center" wrapText="1"/>
    </xf>
    <xf numFmtId="0" fontId="2" fillId="0" borderId="0" xfId="0" applyFont="1" applyProtection="1"/>
    <xf numFmtId="0" fontId="7" fillId="0" borderId="0" xfId="0" applyFont="1" applyFill="1" applyAlignment="1" applyProtection="1">
      <alignment vertical="center" wrapText="1"/>
    </xf>
    <xf numFmtId="0" fontId="26" fillId="0" borderId="0" xfId="0" applyFont="1" applyFill="1" applyBorder="1" applyAlignment="1" applyProtection="1">
      <alignment horizontal="left" vertical="center"/>
    </xf>
    <xf numFmtId="168" fontId="23" fillId="0" borderId="0" xfId="0" applyNumberFormat="1" applyFont="1" applyFill="1" applyBorder="1" applyAlignment="1" applyProtection="1">
      <alignment horizontal="left" vertical="center"/>
    </xf>
    <xf numFmtId="0" fontId="4" fillId="0" borderId="0" xfId="0" applyFont="1" applyAlignment="1" applyProtection="1"/>
    <xf numFmtId="0" fontId="0" fillId="0" borderId="0" xfId="0" applyAlignment="1" applyProtection="1">
      <alignment horizontal="left"/>
    </xf>
    <xf numFmtId="4" fontId="4" fillId="0" borderId="0" xfId="0" applyNumberFormat="1" applyFont="1" applyAlignment="1" applyProtection="1"/>
    <xf numFmtId="165" fontId="4" fillId="12" borderId="102" xfId="0" applyNumberFormat="1" applyFont="1" applyFill="1" applyBorder="1" applyAlignment="1" applyProtection="1">
      <alignment vertical="center" wrapText="1"/>
      <protection locked="0"/>
    </xf>
    <xf numFmtId="165" fontId="4" fillId="12" borderId="103" xfId="0" applyNumberFormat="1" applyFont="1" applyFill="1" applyBorder="1" applyAlignment="1" applyProtection="1">
      <alignment vertical="center" wrapText="1"/>
      <protection locked="0"/>
    </xf>
    <xf numFmtId="165" fontId="4" fillId="12" borderId="104" xfId="0" applyNumberFormat="1" applyFont="1" applyFill="1" applyBorder="1" applyAlignment="1" applyProtection="1">
      <alignment vertical="center" wrapText="1"/>
      <protection locked="0"/>
    </xf>
    <xf numFmtId="165" fontId="4" fillId="12" borderId="100" xfId="0" applyNumberFormat="1" applyFont="1" applyFill="1" applyBorder="1" applyAlignment="1" applyProtection="1">
      <alignment vertical="center" wrapText="1"/>
      <protection locked="0"/>
    </xf>
    <xf numFmtId="165" fontId="7" fillId="10" borderId="105" xfId="1" applyNumberFormat="1" applyFont="1" applyFill="1" applyBorder="1" applyAlignment="1" applyProtection="1">
      <alignment horizontal="right" wrapText="1"/>
    </xf>
    <xf numFmtId="0" fontId="4" fillId="0" borderId="22" xfId="0" applyFont="1" applyFill="1" applyBorder="1" applyAlignment="1" applyProtection="1">
      <alignment horizontal="left" vertical="center" indent="4"/>
    </xf>
    <xf numFmtId="0" fontId="4" fillId="0" borderId="22" xfId="5" applyFont="1" applyFill="1" applyBorder="1" applyAlignment="1" applyProtection="1">
      <alignment horizontal="left" vertical="center" indent="1"/>
    </xf>
    <xf numFmtId="0" fontId="4" fillId="0" borderId="42" xfId="0" applyFont="1" applyFill="1" applyBorder="1" applyAlignment="1" applyProtection="1">
      <alignment horizontal="left" vertical="center" wrapText="1" indent="1"/>
    </xf>
    <xf numFmtId="0" fontId="4" fillId="0" borderId="22" xfId="0" applyFont="1" applyFill="1" applyBorder="1" applyAlignment="1" applyProtection="1">
      <alignment horizontal="left" vertical="center" wrapText="1" indent="3"/>
    </xf>
    <xf numFmtId="167" fontId="4" fillId="0" borderId="45" xfId="0" applyNumberFormat="1" applyFont="1" applyFill="1" applyBorder="1" applyAlignment="1" applyProtection="1">
      <alignment horizontal="right" vertical="center"/>
    </xf>
    <xf numFmtId="167" fontId="4" fillId="0" borderId="46" xfId="0" applyNumberFormat="1" applyFont="1" applyFill="1" applyBorder="1" applyAlignment="1" applyProtection="1">
      <alignment horizontal="right" vertical="center"/>
    </xf>
    <xf numFmtId="167" fontId="4" fillId="0" borderId="47" xfId="0" applyNumberFormat="1" applyFont="1" applyFill="1" applyBorder="1" applyAlignment="1" applyProtection="1">
      <alignment horizontal="right" vertical="center"/>
    </xf>
    <xf numFmtId="168" fontId="4" fillId="0" borderId="56" xfId="0" applyNumberFormat="1" applyFont="1" applyFill="1" applyBorder="1" applyAlignment="1" applyProtection="1">
      <alignment horizontal="right" vertical="center"/>
    </xf>
    <xf numFmtId="168" fontId="4" fillId="0" borderId="55" xfId="0" applyNumberFormat="1" applyFont="1" applyFill="1" applyBorder="1" applyAlignment="1" applyProtection="1">
      <alignment horizontal="right" vertical="center"/>
    </xf>
    <xf numFmtId="168" fontId="4" fillId="0" borderId="53" xfId="0" applyNumberFormat="1" applyFont="1" applyFill="1" applyBorder="1" applyAlignment="1" applyProtection="1">
      <alignment horizontal="right" vertical="center"/>
    </xf>
    <xf numFmtId="164" fontId="4" fillId="0" borderId="45" xfId="1" applyNumberFormat="1" applyFont="1" applyFill="1" applyBorder="1" applyAlignment="1" applyProtection="1">
      <alignment horizontal="right" vertical="center" wrapText="1"/>
    </xf>
    <xf numFmtId="164" fontId="4" fillId="0" borderId="46" xfId="1" applyNumberFormat="1" applyFont="1" applyFill="1" applyBorder="1" applyAlignment="1" applyProtection="1">
      <alignment horizontal="right" vertical="center" wrapText="1"/>
    </xf>
    <xf numFmtId="164" fontId="4" fillId="0" borderId="47" xfId="1" applyNumberFormat="1" applyFont="1" applyFill="1" applyBorder="1" applyAlignment="1" applyProtection="1">
      <alignment horizontal="right" vertical="center" wrapText="1"/>
    </xf>
    <xf numFmtId="164" fontId="4" fillId="0" borderId="48" xfId="1" applyNumberFormat="1" applyFont="1" applyFill="1" applyBorder="1" applyAlignment="1" applyProtection="1">
      <alignment horizontal="right" vertical="center" wrapText="1"/>
    </xf>
    <xf numFmtId="164" fontId="4" fillId="0" borderId="49" xfId="1" applyNumberFormat="1" applyFont="1" applyFill="1" applyBorder="1" applyAlignment="1" applyProtection="1">
      <alignment horizontal="right" vertical="center" wrapText="1"/>
    </xf>
    <xf numFmtId="164" fontId="4" fillId="0" borderId="55" xfId="1" applyNumberFormat="1" applyFont="1" applyFill="1" applyBorder="1" applyAlignment="1" applyProtection="1">
      <alignment horizontal="right" wrapText="1"/>
    </xf>
    <xf numFmtId="164" fontId="4" fillId="0" borderId="53" xfId="1" applyNumberFormat="1" applyFont="1" applyFill="1" applyBorder="1" applyAlignment="1" applyProtection="1">
      <alignment horizontal="right" wrapText="1"/>
    </xf>
    <xf numFmtId="164" fontId="4" fillId="0" borderId="56" xfId="1" applyNumberFormat="1" applyFont="1" applyFill="1" applyBorder="1" applyAlignment="1" applyProtection="1">
      <alignment horizontal="right" wrapText="1"/>
    </xf>
    <xf numFmtId="164" fontId="4" fillId="0" borderId="54" xfId="1" applyNumberFormat="1" applyFont="1" applyFill="1" applyBorder="1" applyAlignment="1" applyProtection="1">
      <alignment horizontal="right" wrapText="1"/>
    </xf>
    <xf numFmtId="168" fontId="4" fillId="0" borderId="4" xfId="0" applyNumberFormat="1" applyFont="1" applyFill="1" applyBorder="1" applyAlignment="1" applyProtection="1">
      <alignment horizontal="right" vertical="center"/>
    </xf>
    <xf numFmtId="168" fontId="4" fillId="0" borderId="46" xfId="0" applyNumberFormat="1" applyFont="1" applyFill="1" applyBorder="1" applyAlignment="1" applyProtection="1">
      <alignment horizontal="right" vertical="center"/>
    </xf>
    <xf numFmtId="168" fontId="4" fillId="0" borderId="47" xfId="0" applyNumberFormat="1" applyFont="1" applyFill="1" applyBorder="1" applyAlignment="1" applyProtection="1">
      <alignment horizontal="right" vertical="center"/>
    </xf>
    <xf numFmtId="168" fontId="4" fillId="0" borderId="60" xfId="0" applyNumberFormat="1" applyFont="1" applyFill="1" applyBorder="1" applyAlignment="1" applyProtection="1">
      <alignment horizontal="right" vertical="center"/>
    </xf>
    <xf numFmtId="168" fontId="4" fillId="0" borderId="24" xfId="0" applyNumberFormat="1" applyFont="1" applyFill="1" applyBorder="1" applyAlignment="1" applyProtection="1">
      <alignment horizontal="right" vertical="center"/>
    </xf>
    <xf numFmtId="168" fontId="4" fillId="0" borderId="26" xfId="0" applyNumberFormat="1" applyFont="1" applyFill="1" applyBorder="1" applyAlignment="1" applyProtection="1">
      <alignment horizontal="right" vertical="center"/>
    </xf>
    <xf numFmtId="168" fontId="4" fillId="0" borderId="95" xfId="0" applyNumberFormat="1" applyFont="1" applyFill="1" applyBorder="1" applyAlignment="1" applyProtection="1">
      <alignment horizontal="right" vertical="center"/>
    </xf>
    <xf numFmtId="168" fontId="4" fillId="0" borderId="29" xfId="0" applyNumberFormat="1" applyFont="1" applyFill="1" applyBorder="1" applyAlignment="1" applyProtection="1">
      <alignment horizontal="right" vertical="center"/>
    </xf>
    <xf numFmtId="168" fontId="4" fillId="0" borderId="96" xfId="0" applyNumberFormat="1" applyFont="1" applyFill="1" applyBorder="1" applyAlignment="1" applyProtection="1">
      <alignment horizontal="right" vertical="center"/>
    </xf>
    <xf numFmtId="168" fontId="4" fillId="0" borderId="97" xfId="0" applyNumberFormat="1" applyFont="1" applyFill="1" applyBorder="1" applyAlignment="1" applyProtection="1">
      <alignment horizontal="right" vertical="center"/>
    </xf>
    <xf numFmtId="170" fontId="11" fillId="12" borderId="113" xfId="0" applyNumberFormat="1" applyFont="1" applyFill="1" applyBorder="1" applyAlignment="1" applyProtection="1">
      <alignment horizontal="center"/>
    </xf>
    <xf numFmtId="164" fontId="4" fillId="12" borderId="51" xfId="0" applyNumberFormat="1" applyFont="1" applyFill="1" applyBorder="1" applyAlignment="1" applyProtection="1">
      <alignment vertical="center" wrapText="1"/>
      <protection locked="0"/>
    </xf>
    <xf numFmtId="164" fontId="4" fillId="12" borderId="52" xfId="0" applyNumberFormat="1" applyFont="1" applyFill="1" applyBorder="1" applyAlignment="1" applyProtection="1">
      <alignment vertical="center" wrapText="1"/>
      <protection locked="0"/>
    </xf>
    <xf numFmtId="164" fontId="4" fillId="12" borderId="101" xfId="0" applyNumberFormat="1" applyFont="1" applyFill="1" applyBorder="1" applyAlignment="1" applyProtection="1">
      <alignment vertical="center" wrapText="1"/>
      <protection locked="0"/>
    </xf>
    <xf numFmtId="164" fontId="4" fillId="12" borderId="99" xfId="0" applyNumberFormat="1" applyFont="1" applyFill="1" applyBorder="1" applyAlignment="1" applyProtection="1">
      <alignment vertical="center" wrapText="1"/>
      <protection locked="0"/>
    </xf>
    <xf numFmtId="164" fontId="7" fillId="4" borderId="51" xfId="0" applyNumberFormat="1" applyFont="1" applyFill="1" applyBorder="1" applyAlignment="1" applyProtection="1">
      <alignment vertical="center"/>
    </xf>
    <xf numFmtId="164" fontId="7" fillId="4" borderId="52" xfId="0" applyNumberFormat="1" applyFont="1" applyFill="1" applyBorder="1" applyAlignment="1" applyProtection="1">
      <alignment vertical="center"/>
    </xf>
    <xf numFmtId="164" fontId="7" fillId="4" borderId="102" xfId="0" applyNumberFormat="1" applyFont="1" applyFill="1" applyBorder="1" applyAlignment="1" applyProtection="1">
      <alignment vertical="center"/>
    </xf>
    <xf numFmtId="164" fontId="7" fillId="4" borderId="104" xfId="0" applyNumberFormat="1" applyFont="1" applyFill="1" applyBorder="1" applyAlignment="1" applyProtection="1">
      <alignment vertical="center"/>
    </xf>
    <xf numFmtId="164" fontId="4" fillId="12" borderId="102" xfId="0" applyNumberFormat="1" applyFont="1" applyFill="1" applyBorder="1" applyAlignment="1" applyProtection="1">
      <alignment vertical="center" wrapText="1"/>
      <protection locked="0"/>
    </xf>
    <xf numFmtId="164" fontId="4" fillId="12" borderId="104" xfId="0" applyNumberFormat="1" applyFont="1" applyFill="1" applyBorder="1" applyAlignment="1" applyProtection="1">
      <alignment vertical="center" wrapText="1"/>
      <protection locked="0"/>
    </xf>
    <xf numFmtId="164" fontId="4" fillId="12" borderId="66" xfId="0" applyNumberFormat="1" applyFont="1" applyFill="1" applyBorder="1" applyAlignment="1" applyProtection="1">
      <alignment vertical="center" wrapText="1"/>
      <protection locked="0"/>
    </xf>
    <xf numFmtId="164" fontId="4" fillId="12" borderId="67" xfId="0" applyNumberFormat="1" applyFont="1" applyFill="1" applyBorder="1" applyAlignment="1" applyProtection="1">
      <alignment vertical="center" wrapText="1"/>
      <protection locked="0"/>
    </xf>
    <xf numFmtId="164" fontId="4" fillId="12" borderId="106" xfId="0" applyNumberFormat="1" applyFont="1" applyFill="1" applyBorder="1" applyAlignment="1" applyProtection="1">
      <alignment vertical="center" wrapText="1"/>
      <protection locked="0"/>
    </xf>
    <xf numFmtId="164" fontId="7" fillId="4" borderId="107" xfId="0" applyNumberFormat="1" applyFont="1" applyFill="1" applyBorder="1" applyAlignment="1" applyProtection="1"/>
    <xf numFmtId="164" fontId="4" fillId="12" borderId="107" xfId="0" applyNumberFormat="1" applyFont="1" applyFill="1" applyBorder="1" applyAlignment="1" applyProtection="1">
      <alignment vertical="center" wrapText="1"/>
      <protection locked="0"/>
    </xf>
    <xf numFmtId="164" fontId="4" fillId="12" borderId="108" xfId="0" applyNumberFormat="1" applyFont="1" applyFill="1" applyBorder="1" applyAlignment="1" applyProtection="1">
      <alignment vertical="center" wrapText="1"/>
      <protection locked="0"/>
    </xf>
    <xf numFmtId="0" fontId="4" fillId="2" borderId="56" xfId="0" applyFont="1" applyFill="1" applyBorder="1" applyAlignment="1" applyProtection="1">
      <alignment horizontal="left" indent="2"/>
    </xf>
    <xf numFmtId="0" fontId="4" fillId="2" borderId="67" xfId="0" applyFont="1" applyFill="1" applyBorder="1" applyAlignment="1" applyProtection="1">
      <alignment horizontal="left" indent="2"/>
    </xf>
    <xf numFmtId="0" fontId="4" fillId="2" borderId="87" xfId="0" applyFont="1" applyFill="1" applyBorder="1" applyAlignment="1" applyProtection="1">
      <alignment horizontal="center"/>
    </xf>
    <xf numFmtId="0" fontId="4" fillId="2" borderId="89" xfId="0" applyFont="1" applyFill="1" applyBorder="1" applyAlignment="1" applyProtection="1">
      <alignment horizontal="center"/>
    </xf>
    <xf numFmtId="0" fontId="4" fillId="2" borderId="91" xfId="0" applyFont="1" applyFill="1" applyBorder="1" applyAlignment="1" applyProtection="1">
      <alignment horizontal="left" indent="2"/>
    </xf>
    <xf numFmtId="0" fontId="4" fillId="2" borderId="92" xfId="0" applyFont="1" applyFill="1" applyBorder="1" applyAlignment="1" applyProtection="1">
      <alignment horizontal="left" indent="2"/>
    </xf>
    <xf numFmtId="0" fontId="4" fillId="2" borderId="93" xfId="0" applyFont="1" applyFill="1" applyBorder="1" applyAlignment="1" applyProtection="1">
      <alignment horizontal="center"/>
    </xf>
    <xf numFmtId="0" fontId="11" fillId="9" borderId="76" xfId="0" applyFont="1" applyFill="1" applyBorder="1" applyAlignment="1" applyProtection="1">
      <alignment horizontal="center" vertical="center" wrapText="1"/>
    </xf>
    <xf numFmtId="0" fontId="11" fillId="9" borderId="77" xfId="0" applyFont="1" applyFill="1" applyBorder="1" applyAlignment="1" applyProtection="1">
      <alignment horizontal="center" vertical="center" wrapText="1"/>
    </xf>
    <xf numFmtId="0" fontId="11" fillId="14" borderId="78" xfId="0" applyFont="1" applyFill="1" applyBorder="1" applyAlignment="1" applyProtection="1">
      <alignment horizontal="center" vertical="center" wrapText="1"/>
    </xf>
    <xf numFmtId="0" fontId="11" fillId="14" borderId="79" xfId="0" applyFont="1" applyFill="1" applyBorder="1" applyAlignment="1" applyProtection="1">
      <alignment horizontal="center" vertical="center" wrapText="1"/>
    </xf>
    <xf numFmtId="0" fontId="11" fillId="14" borderId="77" xfId="0" applyFont="1" applyFill="1" applyBorder="1" applyAlignment="1" applyProtection="1">
      <alignment horizontal="center" vertical="center" wrapText="1"/>
    </xf>
    <xf numFmtId="0" fontId="11" fillId="4" borderId="32"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11" fillId="4" borderId="34" xfId="0" applyFont="1" applyFill="1" applyBorder="1" applyAlignment="1" applyProtection="1">
      <alignment horizontal="center" vertical="center" wrapText="1"/>
    </xf>
    <xf numFmtId="0" fontId="11" fillId="9" borderId="32" xfId="0" applyFont="1" applyFill="1" applyBorder="1" applyAlignment="1" applyProtection="1">
      <alignment horizontal="center" vertical="center" wrapText="1"/>
    </xf>
    <xf numFmtId="0" fontId="11" fillId="9" borderId="35" xfId="0" applyFont="1" applyFill="1" applyBorder="1" applyAlignment="1" applyProtection="1">
      <alignment horizontal="center" vertical="center" wrapText="1"/>
    </xf>
    <xf numFmtId="0" fontId="11" fillId="9" borderId="36" xfId="0" applyFont="1" applyFill="1" applyBorder="1" applyAlignment="1" applyProtection="1">
      <alignment horizontal="center" vertical="center" wrapText="1"/>
    </xf>
    <xf numFmtId="0" fontId="11" fillId="9" borderId="37"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9" borderId="4" xfId="0" applyFont="1" applyFill="1" applyBorder="1" applyAlignment="1" applyProtection="1">
      <alignment horizontal="center" vertical="center"/>
    </xf>
    <xf numFmtId="0" fontId="7" fillId="9" borderId="5" xfId="0" applyFont="1" applyFill="1" applyBorder="1" applyAlignment="1" applyProtection="1">
      <alignment horizontal="center" vertical="center"/>
    </xf>
    <xf numFmtId="0" fontId="7" fillId="9" borderId="6" xfId="0" applyFont="1" applyFill="1" applyBorder="1" applyAlignment="1" applyProtection="1">
      <alignment horizontal="center" vertical="center"/>
    </xf>
    <xf numFmtId="0" fontId="27" fillId="18" borderId="109" xfId="0" applyFont="1" applyFill="1" applyBorder="1" applyAlignment="1">
      <alignment horizontal="center" vertical="center" wrapText="1"/>
    </xf>
    <xf numFmtId="0" fontId="27" fillId="18" borderId="110" xfId="0" applyFont="1" applyFill="1" applyBorder="1" applyAlignment="1">
      <alignment horizontal="center" vertical="center" wrapText="1"/>
    </xf>
    <xf numFmtId="0" fontId="27" fillId="18" borderId="111" xfId="0" applyFont="1" applyFill="1" applyBorder="1" applyAlignment="1">
      <alignment horizontal="center" vertical="center" wrapText="1"/>
    </xf>
    <xf numFmtId="0" fontId="27" fillId="18" borderId="112" xfId="0" applyFont="1" applyFill="1" applyBorder="1" applyAlignment="1">
      <alignment horizontal="center" vertical="center" wrapText="1"/>
    </xf>
    <xf numFmtId="0" fontId="27" fillId="18" borderId="2"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10" fillId="5" borderId="1"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164" fontId="7" fillId="6" borderId="8" xfId="0" applyNumberFormat="1" applyFont="1" applyFill="1" applyBorder="1" applyAlignment="1" applyProtection="1">
      <alignment horizontal="center" vertical="center"/>
    </xf>
    <xf numFmtId="164" fontId="7" fillId="6" borderId="9" xfId="0" applyNumberFormat="1" applyFont="1" applyFill="1" applyBorder="1" applyAlignment="1" applyProtection="1">
      <alignment horizontal="center" vertical="center"/>
    </xf>
    <xf numFmtId="164" fontId="7" fillId="6" borderId="10" xfId="0" applyNumberFormat="1"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7" fillId="7" borderId="6" xfId="0" applyFont="1" applyFill="1" applyBorder="1" applyAlignment="1" applyProtection="1">
      <alignment horizontal="center" vertical="center"/>
    </xf>
  </cellXfs>
  <cellStyles count="6">
    <cellStyle name="Normal" xfId="0" builtinId="0"/>
    <cellStyle name="Normal 10" xfId="2"/>
    <cellStyle name="Normal 3 5" xfId="5"/>
    <cellStyle name="Percent" xfId="1" builtinId="5"/>
    <cellStyle name="TableLvl2" xfId="3"/>
    <cellStyle name="TableLvl3" xfId="4"/>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EBSS/10.%20NSW,%20ACT,%20TasNetworks,%20Power%20&amp;%20Water%202019-24/TasNetworks%202019-24/AER%20Draft%20Decision%20-%20EBSS%20-%20TasNetworks%20Distribu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7.5 EBSS as proposed"/>
      <sheetName val="AER Draft Decision EBSS - TH"/>
      <sheetName val="Old AER Draft Decision EBSS"/>
      <sheetName val="Provisions from EBRIN"/>
      <sheetName val="AER DD EBSS - TN Distribution"/>
      <sheetName val="Sheet1"/>
    </sheetNames>
    <sheetDataSet>
      <sheetData sheetId="0">
        <row r="9">
          <cell r="B9" t="str">
            <v>ActewAGL Distribution</v>
          </cell>
          <cell r="C9" t="str">
            <v>ActewAGL Distribution</v>
          </cell>
          <cell r="D9">
            <v>76670568688</v>
          </cell>
          <cell r="E9" t="str">
            <v>ACT</v>
          </cell>
          <cell r="F9" t="str">
            <v>Electricity</v>
          </cell>
          <cell r="G9" t="str">
            <v>Distribution</v>
          </cell>
          <cell r="H9" t="str">
            <v>Revenue cap</v>
          </cell>
          <cell r="I9" t="str">
            <v>Financial</v>
          </cell>
          <cell r="J9" t="str">
            <v>June</v>
          </cell>
          <cell r="K9">
            <v>5</v>
          </cell>
          <cell r="L9">
            <v>5</v>
          </cell>
          <cell r="M9">
            <v>5</v>
          </cell>
          <cell r="N9" t="str">
            <v>2014-19 Distribution Determination</v>
          </cell>
          <cell r="O9" t="str">
            <v>40 Bunda Street</v>
          </cell>
          <cell r="P9"/>
          <cell r="Q9" t="str">
            <v>CANBERRA</v>
          </cell>
          <cell r="R9" t="str">
            <v>ACT</v>
          </cell>
          <cell r="S9" t="str">
            <v>2600</v>
          </cell>
          <cell r="T9" t="str">
            <v>GPO BOX 366</v>
          </cell>
          <cell r="U9"/>
          <cell r="V9" t="str">
            <v>CANBERRA</v>
          </cell>
          <cell r="W9" t="str">
            <v>ACT</v>
          </cell>
          <cell r="X9">
            <v>2601</v>
          </cell>
          <cell r="Y9" t="str">
            <v>Robert Walker</v>
          </cell>
          <cell r="Z9" t="str">
            <v>02 6248 3847</v>
          </cell>
          <cell r="AA9" t="str">
            <v>robert.walker@actewagle.com.au</v>
          </cell>
          <cell r="AC9" t="str">
            <v>NO</v>
          </cell>
          <cell r="AD9" t="str">
            <v>YES</v>
          </cell>
          <cell r="AE9" t="str">
            <v>YES</v>
          </cell>
          <cell r="AF9" t="str">
            <v>NO</v>
          </cell>
        </row>
        <row r="10">
          <cell r="B10" t="str">
            <v>ActewAGL Distribution (Tx Assets)</v>
          </cell>
          <cell r="C10" t="str">
            <v>ActewAGL Distribution (Tx Assets)</v>
          </cell>
          <cell r="D10">
            <v>76670568688</v>
          </cell>
          <cell r="E10" t="str">
            <v>ACT</v>
          </cell>
          <cell r="F10" t="str">
            <v>Electricity</v>
          </cell>
          <cell r="G10" t="str">
            <v>Distribution</v>
          </cell>
          <cell r="H10" t="str">
            <v>Revenue cap</v>
          </cell>
          <cell r="I10" t="str">
            <v>Financial</v>
          </cell>
          <cell r="J10" t="str">
            <v>June</v>
          </cell>
          <cell r="K10">
            <v>5</v>
          </cell>
          <cell r="L10">
            <v>5</v>
          </cell>
          <cell r="M10">
            <v>5</v>
          </cell>
          <cell r="N10" t="str">
            <v>distribution determination</v>
          </cell>
          <cell r="O10" t="str">
            <v>40 Bunda Street</v>
          </cell>
          <cell r="P10"/>
          <cell r="Q10" t="str">
            <v>CANBERRA</v>
          </cell>
          <cell r="R10" t="str">
            <v>ACT</v>
          </cell>
          <cell r="S10" t="str">
            <v>2600</v>
          </cell>
          <cell r="T10" t="str">
            <v>GPO BOX 366</v>
          </cell>
          <cell r="U10"/>
          <cell r="V10" t="str">
            <v>CANBERRA</v>
          </cell>
          <cell r="W10" t="str">
            <v>ACT</v>
          </cell>
          <cell r="X10">
            <v>2601</v>
          </cell>
          <cell r="Y10" t="str">
            <v>Robert Walker</v>
          </cell>
          <cell r="Z10" t="str">
            <v>02 6248 3847</v>
          </cell>
          <cell r="AA10" t="str">
            <v>robert.walker@actewagle.com.au</v>
          </cell>
          <cell r="AC10"/>
          <cell r="AD10"/>
          <cell r="AE10"/>
          <cell r="AF10"/>
        </row>
        <row r="11">
          <cell r="B11" t="str">
            <v>ActewAGL Gas</v>
          </cell>
          <cell r="C11" t="str">
            <v>ActewAGL Gas</v>
          </cell>
          <cell r="D11">
            <v>76670568688</v>
          </cell>
          <cell r="E11" t="str">
            <v>ACT</v>
          </cell>
          <cell r="F11" t="str">
            <v>Gas</v>
          </cell>
          <cell r="G11" t="str">
            <v>Distribution</v>
          </cell>
          <cell r="H11" t="str">
            <v>Weighted average price cap</v>
          </cell>
          <cell r="I11" t="str">
            <v>Financial</v>
          </cell>
          <cell r="J11" t="str">
            <v>June</v>
          </cell>
          <cell r="K11">
            <v>5</v>
          </cell>
          <cell r="L11">
            <v>5</v>
          </cell>
          <cell r="M11" t="str">
            <v>x</v>
          </cell>
          <cell r="N11"/>
          <cell r="O11" t="str">
            <v>40 Bunda Street</v>
          </cell>
          <cell r="P11"/>
          <cell r="Q11" t="str">
            <v>CANBERRA</v>
          </cell>
          <cell r="R11" t="str">
            <v>ACT</v>
          </cell>
          <cell r="S11" t="str">
            <v>2600</v>
          </cell>
          <cell r="T11" t="str">
            <v>GPO BOX 366</v>
          </cell>
          <cell r="U11"/>
          <cell r="V11" t="str">
            <v>CANBERRA</v>
          </cell>
          <cell r="W11" t="str">
            <v>ACT</v>
          </cell>
          <cell r="X11">
            <v>2601</v>
          </cell>
          <cell r="Y11" t="str">
            <v>Philip Deamer</v>
          </cell>
          <cell r="Z11" t="str">
            <v>02 6248 3438</v>
          </cell>
          <cell r="AA11" t="str">
            <v>GasAAReview@actewagl.com.au</v>
          </cell>
          <cell r="AC11"/>
          <cell r="AD11"/>
          <cell r="AE11"/>
          <cell r="AF11"/>
        </row>
        <row r="12">
          <cell r="B12" t="str">
            <v>AEMO</v>
          </cell>
          <cell r="C12" t="str">
            <v>Australian Energy Market Operator Ltd</v>
          </cell>
          <cell r="D12">
            <v>94072010327</v>
          </cell>
          <cell r="E12" t="str">
            <v>Vic</v>
          </cell>
          <cell r="F12" t="str">
            <v>Electricity</v>
          </cell>
          <cell r="G12" t="str">
            <v>Transmission</v>
          </cell>
          <cell r="H12" t="str">
            <v>-</v>
          </cell>
          <cell r="I12" t="str">
            <v>Financial</v>
          </cell>
          <cell r="J12" t="str">
            <v>March</v>
          </cell>
          <cell r="K12">
            <v>5</v>
          </cell>
          <cell r="L12">
            <v>5</v>
          </cell>
          <cell r="M12" t="str">
            <v>x</v>
          </cell>
          <cell r="N12" t="str">
            <v>-</v>
          </cell>
          <cell r="O12" t="str">
            <v>Level 22</v>
          </cell>
          <cell r="P12" t="str">
            <v>530 Collins Street</v>
          </cell>
          <cell r="Q12" t="str">
            <v>MELBOURNE</v>
          </cell>
          <cell r="R12" t="str">
            <v>VIC</v>
          </cell>
          <cell r="S12" t="str">
            <v>3000</v>
          </cell>
          <cell r="T12" t="str">
            <v>GPO Box 2008</v>
          </cell>
          <cell r="U12"/>
          <cell r="V12" t="str">
            <v>MELBOURNE</v>
          </cell>
          <cell r="W12" t="str">
            <v>VIC</v>
          </cell>
          <cell r="X12" t="str">
            <v>3001</v>
          </cell>
          <cell r="Y12"/>
          <cell r="Z12"/>
          <cell r="AA12"/>
          <cell r="AC12"/>
          <cell r="AD12"/>
          <cell r="AE12"/>
          <cell r="AF12"/>
        </row>
        <row r="13">
          <cell r="B13" t="str">
            <v>AGN (Albury and Victoria)</v>
          </cell>
          <cell r="C13" t="str">
            <v>Australian Gas Networks Limited (reporting data for Albury and Victoria)</v>
          </cell>
          <cell r="D13">
            <v>19078551685</v>
          </cell>
          <cell r="E13" t="str">
            <v>Vic</v>
          </cell>
          <cell r="F13" t="str">
            <v>Gas</v>
          </cell>
          <cell r="G13" t="str">
            <v>Distribution</v>
          </cell>
          <cell r="H13" t="str">
            <v>Weighted average price cap</v>
          </cell>
          <cell r="I13" t="str">
            <v>Calendar</v>
          </cell>
          <cell r="J13" t="str">
            <v>December</v>
          </cell>
          <cell r="K13">
            <v>5</v>
          </cell>
          <cell r="L13">
            <v>5</v>
          </cell>
          <cell r="M13" t="str">
            <v>x</v>
          </cell>
          <cell r="N13"/>
          <cell r="O13" t="str">
            <v>Level 6</v>
          </cell>
          <cell r="P13" t="str">
            <v>400 King William Street</v>
          </cell>
          <cell r="Q13" t="str">
            <v>ADELAIDE</v>
          </cell>
          <cell r="R13" t="str">
            <v>SA</v>
          </cell>
          <cell r="S13" t="str">
            <v>5000</v>
          </cell>
          <cell r="T13" t="str">
            <v>PO Box 6468</v>
          </cell>
          <cell r="U13" t="str">
            <v>Halifax Street</v>
          </cell>
          <cell r="V13" t="str">
            <v>ADELAIDE</v>
          </cell>
          <cell r="W13" t="str">
            <v>SA</v>
          </cell>
          <cell r="X13" t="str">
            <v>5000</v>
          </cell>
          <cell r="Y13" t="str">
            <v>Craig de Laine</v>
          </cell>
          <cell r="Z13" t="str">
            <v xml:space="preserve">08 8418 1129 </v>
          </cell>
          <cell r="AA13" t="str">
            <v>craig.delaine@agn.com.au</v>
          </cell>
          <cell r="AC13"/>
          <cell r="AD13"/>
          <cell r="AE13"/>
          <cell r="AF13"/>
        </row>
        <row r="14">
          <cell r="B14" t="str">
            <v>AGN (Albury)</v>
          </cell>
          <cell r="C14" t="str">
            <v>Australian Gas Networks Limited (reporting data for Albury)</v>
          </cell>
          <cell r="D14">
            <v>19078551685</v>
          </cell>
          <cell r="E14" t="str">
            <v>Vic</v>
          </cell>
          <cell r="F14" t="str">
            <v>Gas</v>
          </cell>
          <cell r="G14" t="str">
            <v>Distribution</v>
          </cell>
          <cell r="H14" t="str">
            <v>Weighted average price cap</v>
          </cell>
          <cell r="I14" t="str">
            <v>Calendar</v>
          </cell>
          <cell r="J14" t="str">
            <v>December</v>
          </cell>
          <cell r="K14">
            <v>5</v>
          </cell>
          <cell r="L14">
            <v>5</v>
          </cell>
          <cell r="M14" t="str">
            <v>x</v>
          </cell>
          <cell r="N14"/>
          <cell r="O14" t="str">
            <v>Level 6</v>
          </cell>
          <cell r="P14" t="str">
            <v>400 King William Street</v>
          </cell>
          <cell r="Q14" t="str">
            <v>ADELAIDE</v>
          </cell>
          <cell r="R14" t="str">
            <v>SA</v>
          </cell>
          <cell r="S14" t="str">
            <v>5000</v>
          </cell>
          <cell r="T14" t="str">
            <v>PO Box 6468</v>
          </cell>
          <cell r="U14" t="str">
            <v>Halifax Street</v>
          </cell>
          <cell r="V14" t="str">
            <v>ADELAIDE</v>
          </cell>
          <cell r="W14" t="str">
            <v>SA</v>
          </cell>
          <cell r="X14" t="str">
            <v>5000</v>
          </cell>
          <cell r="Y14" t="str">
            <v>Craig de Laine</v>
          </cell>
          <cell r="Z14" t="str">
            <v xml:space="preserve">08 8418 1129 </v>
          </cell>
          <cell r="AA14" t="str">
            <v>craig.delaine@agn.com.au</v>
          </cell>
          <cell r="AC14"/>
          <cell r="AD14"/>
          <cell r="AE14"/>
          <cell r="AF14"/>
        </row>
        <row r="15">
          <cell r="B15" t="str">
            <v>AGN (SA)</v>
          </cell>
          <cell r="C15" t="str">
            <v>Australian Gas Networks Limited (reporting data for SA)</v>
          </cell>
          <cell r="D15">
            <v>19078551685</v>
          </cell>
          <cell r="E15" t="str">
            <v>SA</v>
          </cell>
          <cell r="F15" t="str">
            <v>Gas</v>
          </cell>
          <cell r="G15" t="str">
            <v>Distribution</v>
          </cell>
          <cell r="H15" t="str">
            <v>Weighted average price cap</v>
          </cell>
          <cell r="I15" t="str">
            <v>Financial</v>
          </cell>
          <cell r="J15" t="str">
            <v>June</v>
          </cell>
          <cell r="K15">
            <v>5</v>
          </cell>
          <cell r="L15">
            <v>5</v>
          </cell>
          <cell r="M15">
            <v>5</v>
          </cell>
          <cell r="N15" t="str">
            <v>distribution determination</v>
          </cell>
          <cell r="O15" t="str">
            <v>Level 6</v>
          </cell>
          <cell r="P15" t="str">
            <v>400 King William Street</v>
          </cell>
          <cell r="Q15" t="str">
            <v>ADELAIDE</v>
          </cell>
          <cell r="R15" t="str">
            <v>SA</v>
          </cell>
          <cell r="S15" t="str">
            <v>5000</v>
          </cell>
          <cell r="T15" t="str">
            <v>PO Box 6468</v>
          </cell>
          <cell r="U15" t="str">
            <v>Halifax Street</v>
          </cell>
          <cell r="V15" t="str">
            <v>ADELAIDE</v>
          </cell>
          <cell r="W15" t="str">
            <v>SA</v>
          </cell>
          <cell r="X15" t="str">
            <v>5000</v>
          </cell>
          <cell r="Y15" t="str">
            <v>Craig de Laine</v>
          </cell>
          <cell r="Z15" t="str">
            <v xml:space="preserve">08 8418 1129 </v>
          </cell>
          <cell r="AA15" t="str">
            <v>craig.delaine@agn.com.au</v>
          </cell>
          <cell r="AC15"/>
          <cell r="AD15"/>
          <cell r="AE15"/>
          <cell r="AF15"/>
        </row>
        <row r="16">
          <cell r="B16" t="str">
            <v>AGN (Victoria)</v>
          </cell>
          <cell r="C16" t="str">
            <v>Australian Gas Networks Limited (reporting data for Victoria)</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cell r="P16"/>
          <cell r="Q16"/>
          <cell r="R16"/>
          <cell r="S16"/>
          <cell r="T16"/>
          <cell r="U16"/>
          <cell r="V16"/>
          <cell r="W16"/>
          <cell r="X16"/>
          <cell r="Y16"/>
          <cell r="Z16"/>
          <cell r="AA16"/>
          <cell r="AC16"/>
          <cell r="AD16"/>
          <cell r="AE16"/>
          <cell r="AF16"/>
        </row>
        <row r="17">
          <cell r="B17" t="str">
            <v>Amadeus</v>
          </cell>
          <cell r="C17" t="str">
            <v>APT Pipelines (NT) Pty Ltd</v>
          </cell>
          <cell r="D17">
            <v>39009737393</v>
          </cell>
          <cell r="E17" t="str">
            <v>NT</v>
          </cell>
          <cell r="F17" t="str">
            <v>Gas</v>
          </cell>
          <cell r="G17" t="str">
            <v>Transmission</v>
          </cell>
          <cell r="H17" t="str">
            <v>Weighted average price cap</v>
          </cell>
          <cell r="I17" t="str">
            <v>Financial</v>
          </cell>
          <cell r="J17" t="str">
            <v>June</v>
          </cell>
          <cell r="K17">
            <v>5</v>
          </cell>
          <cell r="L17">
            <v>5</v>
          </cell>
          <cell r="M17" t="str">
            <v>x</v>
          </cell>
          <cell r="N17" t="str">
            <v>n/a</v>
          </cell>
          <cell r="O17" t="str">
            <v>Level 19, HSBC Building</v>
          </cell>
          <cell r="P17" t="str">
            <v>580 George Street</v>
          </cell>
          <cell r="Q17" t="str">
            <v>SYDNEY</v>
          </cell>
          <cell r="R17" t="str">
            <v>NSW</v>
          </cell>
          <cell r="S17" t="str">
            <v>2000</v>
          </cell>
          <cell r="T17" t="str">
            <v>Level 19, HSBC Building</v>
          </cell>
          <cell r="U17" t="str">
            <v>580 George Street</v>
          </cell>
          <cell r="V17" t="str">
            <v>SYDNEY</v>
          </cell>
          <cell r="W17" t="str">
            <v>NSW</v>
          </cell>
          <cell r="X17" t="str">
            <v>2000</v>
          </cell>
          <cell r="Y17" t="str">
            <v>Alexandra Curran</v>
          </cell>
          <cell r="Z17" t="str">
            <v>02 9275 0020</v>
          </cell>
          <cell r="AA17" t="str">
            <v>alexandra.curran@apa.com.au</v>
          </cell>
          <cell r="AC17"/>
          <cell r="AD17"/>
          <cell r="AE17"/>
          <cell r="AF17"/>
        </row>
        <row r="18">
          <cell r="B18" t="str">
            <v>APA GasNet</v>
          </cell>
          <cell r="C18" t="str">
            <v>APA GasNet Australia (Operations) Pty Ltd</v>
          </cell>
          <cell r="D18" t="str">
            <v>065083009</v>
          </cell>
          <cell r="E18" t="str">
            <v>Vic</v>
          </cell>
          <cell r="F18" t="str">
            <v>Gas</v>
          </cell>
          <cell r="G18" t="str">
            <v>Transmission</v>
          </cell>
          <cell r="H18" t="str">
            <v>Weighted average price cap</v>
          </cell>
          <cell r="I18" t="str">
            <v>Calendar</v>
          </cell>
          <cell r="J18" t="str">
            <v>December</v>
          </cell>
          <cell r="K18">
            <v>5</v>
          </cell>
          <cell r="L18">
            <v>5</v>
          </cell>
          <cell r="M18" t="str">
            <v>x</v>
          </cell>
          <cell r="N18"/>
          <cell r="O18" t="str">
            <v>Level 19, HSBC Building</v>
          </cell>
          <cell r="P18" t="str">
            <v>580 George Street</v>
          </cell>
          <cell r="Q18" t="str">
            <v>SYDNEY</v>
          </cell>
          <cell r="R18" t="str">
            <v>NSW</v>
          </cell>
          <cell r="S18" t="str">
            <v>2000</v>
          </cell>
          <cell r="T18" t="str">
            <v>PO Box R41</v>
          </cell>
          <cell r="U18"/>
          <cell r="V18" t="str">
            <v>ROYAL EXCHANGE</v>
          </cell>
          <cell r="W18" t="str">
            <v>NSW</v>
          </cell>
          <cell r="X18" t="str">
            <v>1225</v>
          </cell>
          <cell r="Y18"/>
          <cell r="Z18" t="str">
            <v>02 9693 0000</v>
          </cell>
          <cell r="AA18"/>
          <cell r="AC18"/>
          <cell r="AD18"/>
          <cell r="AE18"/>
          <cell r="AF18"/>
        </row>
        <row r="19">
          <cell r="B19" t="str">
            <v>Ausgrid</v>
          </cell>
          <cell r="C19" t="str">
            <v>Ausgrid</v>
          </cell>
          <cell r="D19">
            <v>78508211731</v>
          </cell>
          <cell r="E19" t="str">
            <v>NSW</v>
          </cell>
          <cell r="F19" t="str">
            <v>Electricity</v>
          </cell>
          <cell r="G19" t="str">
            <v>Distribution</v>
          </cell>
          <cell r="H19" t="str">
            <v>Revenue cap</v>
          </cell>
          <cell r="I19" t="str">
            <v>Financial</v>
          </cell>
          <cell r="J19" t="str">
            <v>June</v>
          </cell>
          <cell r="K19">
            <v>5</v>
          </cell>
          <cell r="L19">
            <v>5</v>
          </cell>
          <cell r="M19">
            <v>5</v>
          </cell>
          <cell r="N19" t="str">
            <v>2014-19 Distribution Determination</v>
          </cell>
          <cell r="O19" t="str">
            <v>570 George St</v>
          </cell>
          <cell r="P19"/>
          <cell r="Q19" t="str">
            <v>SYDNEY</v>
          </cell>
          <cell r="R19" t="str">
            <v>NSW</v>
          </cell>
          <cell r="S19">
            <v>2000</v>
          </cell>
          <cell r="T19" t="str">
            <v>GPO Box 4009</v>
          </cell>
          <cell r="U19"/>
          <cell r="V19" t="str">
            <v>SYDNEY</v>
          </cell>
          <cell r="W19" t="str">
            <v>NSW</v>
          </cell>
          <cell r="X19" t="str">
            <v>2001</v>
          </cell>
          <cell r="Y19" t="str">
            <v>John Thomson</v>
          </cell>
          <cell r="Z19" t="str">
            <v>(02) 9269 2312</v>
          </cell>
          <cell r="AA19" t="str">
            <v>john.thomson@ausgrid.com.au</v>
          </cell>
          <cell r="AC19" t="str">
            <v>YES</v>
          </cell>
          <cell r="AD19" t="str">
            <v>YES</v>
          </cell>
          <cell r="AE19" t="str">
            <v>YES</v>
          </cell>
          <cell r="AF19" t="str">
            <v>YES</v>
          </cell>
        </row>
        <row r="20">
          <cell r="B20" t="str">
            <v>Ausgrid (Tx Assets)</v>
          </cell>
          <cell r="C20" t="str">
            <v>Ausgrid (Tx Assets)</v>
          </cell>
          <cell r="D20">
            <v>67505337385</v>
          </cell>
          <cell r="E20" t="str">
            <v>NSW</v>
          </cell>
          <cell r="F20" t="str">
            <v>Electricity</v>
          </cell>
          <cell r="G20" t="str">
            <v>Distribution</v>
          </cell>
          <cell r="H20" t="str">
            <v>Revenue cap</v>
          </cell>
          <cell r="I20" t="str">
            <v>Financial</v>
          </cell>
          <cell r="J20" t="str">
            <v>June</v>
          </cell>
          <cell r="K20">
            <v>5</v>
          </cell>
          <cell r="L20">
            <v>5</v>
          </cell>
          <cell r="M20">
            <v>5</v>
          </cell>
          <cell r="N20" t="str">
            <v>distribution determination</v>
          </cell>
          <cell r="O20"/>
          <cell r="P20"/>
          <cell r="Q20"/>
          <cell r="R20" t="str">
            <v>NSW</v>
          </cell>
          <cell r="S20"/>
          <cell r="T20"/>
          <cell r="U20"/>
          <cell r="V20"/>
          <cell r="W20"/>
          <cell r="X20"/>
          <cell r="Y20"/>
          <cell r="Z20"/>
          <cell r="AA20"/>
          <cell r="AC20"/>
          <cell r="AD20"/>
          <cell r="AE20"/>
          <cell r="AF20"/>
        </row>
        <row r="21">
          <cell r="B21" t="str">
            <v>AusNet (D)</v>
          </cell>
          <cell r="C21" t="str">
            <v>AusNet Electricity Services Pty Ltd</v>
          </cell>
          <cell r="D21">
            <v>91064651118</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O21" t="str">
            <v>Level 32</v>
          </cell>
          <cell r="P21" t="str">
            <v>2 Southbank Boulevard</v>
          </cell>
          <cell r="Q21" t="str">
            <v>SOUTHBANK</v>
          </cell>
          <cell r="R21" t="str">
            <v>Vic</v>
          </cell>
          <cell r="S21" t="str">
            <v>3006</v>
          </cell>
          <cell r="T21" t="str">
            <v>Locked Bag 14051</v>
          </cell>
          <cell r="U21"/>
          <cell r="V21" t="str">
            <v>MELBOURNE CITY MAIL CENTRE</v>
          </cell>
          <cell r="W21" t="str">
            <v>VIC</v>
          </cell>
          <cell r="X21">
            <v>8001</v>
          </cell>
          <cell r="Y21"/>
          <cell r="Z21"/>
          <cell r="AA21"/>
          <cell r="AC21"/>
          <cell r="AD21" t="str">
            <v>YES</v>
          </cell>
          <cell r="AE21" t="str">
            <v>YES</v>
          </cell>
          <cell r="AF21" t="str">
            <v>YES</v>
          </cell>
        </row>
        <row r="22">
          <cell r="B22" t="str">
            <v>AusNet (Gas)</v>
          </cell>
          <cell r="C22" t="str">
            <v>AusNet Gas Services</v>
          </cell>
          <cell r="D22" t="str">
            <v>086015036</v>
          </cell>
          <cell r="E22" t="str">
            <v>Vic</v>
          </cell>
          <cell r="F22" t="str">
            <v>Gas</v>
          </cell>
          <cell r="G22" t="str">
            <v>Distribution</v>
          </cell>
          <cell r="H22" t="str">
            <v>Weighted average price cap</v>
          </cell>
          <cell r="I22" t="str">
            <v>Calendar</v>
          </cell>
          <cell r="J22" t="str">
            <v>December</v>
          </cell>
          <cell r="K22">
            <v>5</v>
          </cell>
          <cell r="L22">
            <v>5</v>
          </cell>
          <cell r="M22" t="str">
            <v>X</v>
          </cell>
          <cell r="N22"/>
          <cell r="O22" t="str">
            <v>Level 19, HSBC Building</v>
          </cell>
          <cell r="P22" t="str">
            <v>580 George Street</v>
          </cell>
          <cell r="Q22" t="str">
            <v>SYDNEY</v>
          </cell>
          <cell r="R22" t="str">
            <v>NSW</v>
          </cell>
          <cell r="S22" t="str">
            <v>2000</v>
          </cell>
          <cell r="T22" t="str">
            <v>PO Box R41</v>
          </cell>
          <cell r="U22"/>
          <cell r="V22" t="str">
            <v>ROYAL EXCHANGE</v>
          </cell>
          <cell r="W22" t="str">
            <v>NSW</v>
          </cell>
          <cell r="X22" t="str">
            <v>1225</v>
          </cell>
          <cell r="Y22" t="str">
            <v>Alexandra Curran</v>
          </cell>
          <cell r="Z22" t="str">
            <v>02 9275 0020</v>
          </cell>
          <cell r="AA22" t="str">
            <v>alexandra.curran@apa.com.au</v>
          </cell>
          <cell r="AC22"/>
          <cell r="AD22"/>
          <cell r="AE22"/>
          <cell r="AF22"/>
        </row>
        <row r="23">
          <cell r="B23" t="str">
            <v>AusNet (T)</v>
          </cell>
          <cell r="C23" t="str">
            <v>Ausnet Services (Transmission) Ltd</v>
          </cell>
          <cell r="D23">
            <v>48116124362</v>
          </cell>
          <cell r="E23" t="str">
            <v>Vic</v>
          </cell>
          <cell r="F23" t="str">
            <v>Electricity</v>
          </cell>
          <cell r="G23" t="str">
            <v>Transmission</v>
          </cell>
          <cell r="H23" t="str">
            <v>Revenue cap</v>
          </cell>
          <cell r="I23" t="str">
            <v>Financial</v>
          </cell>
          <cell r="J23" t="str">
            <v>March</v>
          </cell>
          <cell r="K23">
            <v>5</v>
          </cell>
          <cell r="L23">
            <v>5</v>
          </cell>
          <cell r="M23">
            <v>2</v>
          </cell>
          <cell r="N23" t="str">
            <v>transmission determination</v>
          </cell>
          <cell r="O23" t="str">
            <v>Level 32</v>
          </cell>
          <cell r="P23" t="str">
            <v>2 Southbank Boulevard</v>
          </cell>
          <cell r="Q23" t="str">
            <v>SOUTHBANK</v>
          </cell>
          <cell r="R23" t="str">
            <v>Vic</v>
          </cell>
          <cell r="S23" t="str">
            <v>3006</v>
          </cell>
          <cell r="T23" t="str">
            <v>Locked Bag 14051</v>
          </cell>
          <cell r="U23"/>
          <cell r="V23" t="str">
            <v>MELBOURNE CITY MAIL CENTRE</v>
          </cell>
          <cell r="W23" t="str">
            <v>Vic</v>
          </cell>
          <cell r="X23" t="str">
            <v>8001</v>
          </cell>
          <cell r="Y23" t="str">
            <v>Clare Thompson</v>
          </cell>
          <cell r="Z23" t="str">
            <v>03 9695 6670</v>
          </cell>
          <cell r="AA23" t="str">
            <v>clare.e.thompson@ausnetservices.com.au</v>
          </cell>
          <cell r="AC23"/>
          <cell r="AD23"/>
          <cell r="AE23"/>
          <cell r="AF23"/>
        </row>
        <row r="24">
          <cell r="B24" t="str">
            <v>Australian Distribution Co.</v>
          </cell>
          <cell r="C24" t="str">
            <v>Australian Distribution Co.</v>
          </cell>
          <cell r="D24">
            <v>11222333444</v>
          </cell>
          <cell r="E24" t="str">
            <v>-</v>
          </cell>
          <cell r="F24" t="str">
            <v>Electricity</v>
          </cell>
          <cell r="G24" t="str">
            <v>Distribution</v>
          </cell>
          <cell r="H24" t="str">
            <v>Revenue cap</v>
          </cell>
          <cell r="I24" t="str">
            <v>Financial</v>
          </cell>
          <cell r="J24" t="str">
            <v>June</v>
          </cell>
          <cell r="K24">
            <v>5</v>
          </cell>
          <cell r="L24">
            <v>5</v>
          </cell>
          <cell r="M24">
            <v>2</v>
          </cell>
          <cell r="N24" t="str">
            <v>distribution determination</v>
          </cell>
          <cell r="O24" t="str">
            <v>123 Straight Street</v>
          </cell>
          <cell r="P24"/>
          <cell r="Q24" t="str">
            <v>SYDNEY</v>
          </cell>
          <cell r="R24" t="str">
            <v>NSW</v>
          </cell>
          <cell r="S24" t="str">
            <v>2000</v>
          </cell>
          <cell r="T24" t="str">
            <v>PO Box 123</v>
          </cell>
          <cell r="U24"/>
          <cell r="V24" t="str">
            <v>SYDNEY</v>
          </cell>
          <cell r="W24" t="str">
            <v>NSW</v>
          </cell>
          <cell r="X24">
            <v>2000</v>
          </cell>
          <cell r="Y24" t="str">
            <v>Bob Smith</v>
          </cell>
          <cell r="Z24" t="str">
            <v>02 1234 5678</v>
          </cell>
          <cell r="AA24" t="str">
            <v>bob@auselec.net.au</v>
          </cell>
          <cell r="AC24"/>
          <cell r="AD24"/>
          <cell r="AE24"/>
          <cell r="AF24"/>
        </row>
        <row r="25">
          <cell r="B25" t="str">
            <v>Australian Distribution Co. (Vic)</v>
          </cell>
          <cell r="C25" t="str">
            <v>Australian Distribution Co. (Victoria)</v>
          </cell>
          <cell r="D25">
            <v>11222333444</v>
          </cell>
          <cell r="E25" t="str">
            <v>Vic</v>
          </cell>
          <cell r="F25" t="str">
            <v>Electricity</v>
          </cell>
          <cell r="G25" t="str">
            <v>Distribution</v>
          </cell>
          <cell r="H25" t="str">
            <v>Revenue cap</v>
          </cell>
          <cell r="I25" t="str">
            <v>Calendar</v>
          </cell>
          <cell r="J25" t="str">
            <v>December</v>
          </cell>
          <cell r="K25">
            <v>5</v>
          </cell>
          <cell r="L25">
            <v>5</v>
          </cell>
          <cell r="M25">
            <v>2</v>
          </cell>
          <cell r="N25" t="str">
            <v>distribution determination</v>
          </cell>
          <cell r="O25" t="str">
            <v>123 Straight Street</v>
          </cell>
          <cell r="P25"/>
          <cell r="Q25" t="str">
            <v>MELBOURNE</v>
          </cell>
          <cell r="R25" t="str">
            <v>Vic</v>
          </cell>
          <cell r="S25" t="str">
            <v>3000</v>
          </cell>
          <cell r="T25" t="str">
            <v>PO Box 123</v>
          </cell>
          <cell r="U25"/>
          <cell r="V25" t="str">
            <v>MELBOURNE</v>
          </cell>
          <cell r="W25" t="str">
            <v>VIC</v>
          </cell>
          <cell r="X25" t="str">
            <v>3000</v>
          </cell>
          <cell r="Y25" t="str">
            <v>Bob Smith</v>
          </cell>
          <cell r="Z25" t="str">
            <v>02 1234 5678</v>
          </cell>
          <cell r="AA25" t="str">
            <v>bob@auselec.net.au</v>
          </cell>
          <cell r="AC25"/>
          <cell r="AD25"/>
          <cell r="AE25"/>
          <cell r="AF25"/>
        </row>
        <row r="26">
          <cell r="B26" t="str">
            <v>Australian Transmission Co.</v>
          </cell>
          <cell r="C26" t="str">
            <v>Australian Transmission Co.</v>
          </cell>
          <cell r="D26">
            <v>11222333444</v>
          </cell>
          <cell r="E26" t="str">
            <v>-</v>
          </cell>
          <cell r="F26" t="str">
            <v>Electricity</v>
          </cell>
          <cell r="G26" t="str">
            <v>Transmission</v>
          </cell>
          <cell r="H26" t="str">
            <v>Revenue cap</v>
          </cell>
          <cell r="I26" t="str">
            <v>Financial</v>
          </cell>
          <cell r="J26" t="str">
            <v>June</v>
          </cell>
          <cell r="K26">
            <v>5</v>
          </cell>
          <cell r="L26">
            <v>5</v>
          </cell>
          <cell r="M26">
            <v>5</v>
          </cell>
          <cell r="N26" t="str">
            <v>transmission determination</v>
          </cell>
          <cell r="O26" t="str">
            <v>123 Straight Street</v>
          </cell>
          <cell r="P26"/>
          <cell r="Q26" t="str">
            <v>SYDNEY</v>
          </cell>
          <cell r="R26" t="str">
            <v>NSW</v>
          </cell>
          <cell r="S26" t="str">
            <v>2000</v>
          </cell>
          <cell r="T26" t="str">
            <v>PO Box 123</v>
          </cell>
          <cell r="U26"/>
          <cell r="V26" t="str">
            <v>SYDNEY</v>
          </cell>
          <cell r="W26" t="str">
            <v>NSW</v>
          </cell>
          <cell r="X26">
            <v>2000</v>
          </cell>
          <cell r="Y26" t="str">
            <v>Bob Smith</v>
          </cell>
          <cell r="Z26" t="str">
            <v>02 1234 5678</v>
          </cell>
          <cell r="AA26" t="str">
            <v>bob@auselec.net.au</v>
          </cell>
          <cell r="AC26"/>
          <cell r="AD26"/>
          <cell r="AE26"/>
          <cell r="AF26"/>
        </row>
        <row r="27">
          <cell r="B27" t="str">
            <v>CitiPower</v>
          </cell>
          <cell r="C27" t="str">
            <v>CitiPower</v>
          </cell>
          <cell r="D27">
            <v>76064651056</v>
          </cell>
          <cell r="E27" t="str">
            <v>Vic</v>
          </cell>
          <cell r="F27" t="str">
            <v>Electricity</v>
          </cell>
          <cell r="G27" t="str">
            <v>Distribution</v>
          </cell>
          <cell r="H27" t="str">
            <v>Revenue cap</v>
          </cell>
          <cell r="I27" t="str">
            <v>Calendar</v>
          </cell>
          <cell r="J27" t="str">
            <v>December</v>
          </cell>
          <cell r="K27">
            <v>5</v>
          </cell>
          <cell r="L27">
            <v>5</v>
          </cell>
          <cell r="M27">
            <v>2</v>
          </cell>
          <cell r="N27" t="str">
            <v>2016-20 Distribution Determination</v>
          </cell>
          <cell r="O27" t="str">
            <v>40 Market Street</v>
          </cell>
          <cell r="P27"/>
          <cell r="Q27" t="str">
            <v>MELBOURNE</v>
          </cell>
          <cell r="R27" t="str">
            <v>Vic</v>
          </cell>
          <cell r="S27" t="str">
            <v>3000</v>
          </cell>
          <cell r="T27" t="str">
            <v>Locked Bag 14090</v>
          </cell>
          <cell r="U27"/>
          <cell r="V27" t="str">
            <v>MELBOURNE</v>
          </cell>
          <cell r="W27" t="str">
            <v>VIC</v>
          </cell>
          <cell r="X27">
            <v>8001</v>
          </cell>
          <cell r="Y27" t="str">
            <v>Hannah Williams</v>
          </cell>
          <cell r="Z27" t="str">
            <v>03 9683 4088</v>
          </cell>
          <cell r="AA27" t="str">
            <v>hwilliams@powercor.com.au</v>
          </cell>
          <cell r="AC27" t="str">
            <v>YES</v>
          </cell>
          <cell r="AD27" t="str">
            <v>YES</v>
          </cell>
          <cell r="AE27" t="str">
            <v>NO</v>
          </cell>
          <cell r="AF27" t="str">
            <v>NO</v>
          </cell>
        </row>
        <row r="28">
          <cell r="B28" t="str">
            <v>Directlink</v>
          </cell>
          <cell r="C28" t="str">
            <v>Directlink</v>
          </cell>
          <cell r="D28">
            <v>16779340889</v>
          </cell>
          <cell r="E28" t="str">
            <v>Qld</v>
          </cell>
          <cell r="F28" t="str">
            <v>Electricity</v>
          </cell>
          <cell r="G28" t="str">
            <v>Transmission</v>
          </cell>
          <cell r="H28" t="str">
            <v>Revenue cap</v>
          </cell>
          <cell r="I28" t="str">
            <v>Financial</v>
          </cell>
          <cell r="J28" t="str">
            <v>June</v>
          </cell>
          <cell r="K28">
            <v>9</v>
          </cell>
          <cell r="L28">
            <v>5</v>
          </cell>
          <cell r="M28">
            <v>5</v>
          </cell>
          <cell r="N28" t="str">
            <v>transmission determination</v>
          </cell>
          <cell r="O28" t="str">
            <v>Level 19, HSBC Building</v>
          </cell>
          <cell r="P28" t="str">
            <v>580 George Street</v>
          </cell>
          <cell r="Q28" t="str">
            <v>SYDNEY</v>
          </cell>
          <cell r="R28" t="str">
            <v>NSW</v>
          </cell>
          <cell r="S28" t="str">
            <v>2000</v>
          </cell>
          <cell r="T28" t="str">
            <v>PO Box R41</v>
          </cell>
          <cell r="U28"/>
          <cell r="V28" t="str">
            <v>ROYAL EXCHANGE</v>
          </cell>
          <cell r="W28" t="str">
            <v>NSW</v>
          </cell>
          <cell r="X28" t="str">
            <v>1225</v>
          </cell>
          <cell r="Y28" t="str">
            <v>Scott Young</v>
          </cell>
          <cell r="Z28" t="str">
            <v>02 9275 0031</v>
          </cell>
          <cell r="AA28" t="str">
            <v>scott.young@apa.com.au</v>
          </cell>
          <cell r="AC28"/>
          <cell r="AD28"/>
          <cell r="AE28"/>
          <cell r="AF28"/>
        </row>
        <row r="29">
          <cell r="B29" t="str">
            <v>ElectraNet</v>
          </cell>
          <cell r="C29" t="str">
            <v>ElectraNet</v>
          </cell>
          <cell r="D29">
            <v>41094482416</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52-55 East Terrace</v>
          </cell>
          <cell r="P29" t="str">
            <v>Rymill Park</v>
          </cell>
          <cell r="Q29" t="str">
            <v>ADELAIDE</v>
          </cell>
          <cell r="R29" t="str">
            <v>SA</v>
          </cell>
          <cell r="S29" t="str">
            <v>5000</v>
          </cell>
          <cell r="T29" t="str">
            <v>PO Box 7096</v>
          </cell>
          <cell r="U29" t="str">
            <v>Hutt Street Post Office</v>
          </cell>
          <cell r="V29" t="str">
            <v>ADELAIDE</v>
          </cell>
          <cell r="W29" t="str">
            <v>SA</v>
          </cell>
          <cell r="X29">
            <v>5000</v>
          </cell>
          <cell r="Y29" t="str">
            <v>Bill Jackson</v>
          </cell>
          <cell r="Z29" t="str">
            <v>08 8404 7969</v>
          </cell>
          <cell r="AA29" t="str">
            <v>jackson.bill@electranet.com.au</v>
          </cell>
          <cell r="AC29"/>
          <cell r="AD29"/>
          <cell r="AE29"/>
          <cell r="AF29"/>
        </row>
        <row r="30">
          <cell r="B30" t="str">
            <v>Endeavour Energy</v>
          </cell>
          <cell r="C30" t="str">
            <v>Endeavour Energy</v>
          </cell>
          <cell r="D30">
            <v>59253130878</v>
          </cell>
          <cell r="E30" t="str">
            <v>NSW</v>
          </cell>
          <cell r="F30" t="str">
            <v>Electricity</v>
          </cell>
          <cell r="G30" t="str">
            <v>Distribution</v>
          </cell>
          <cell r="H30" t="str">
            <v>Revenue cap</v>
          </cell>
          <cell r="I30" t="str">
            <v>Financial</v>
          </cell>
          <cell r="J30" t="str">
            <v>June</v>
          </cell>
          <cell r="K30">
            <v>5</v>
          </cell>
          <cell r="L30">
            <v>5</v>
          </cell>
          <cell r="M30">
            <v>5</v>
          </cell>
          <cell r="N30" t="str">
            <v>2014-19 Distribution Determination</v>
          </cell>
          <cell r="O30" t="str">
            <v>51 Huntingwood Drive</v>
          </cell>
          <cell r="P30"/>
          <cell r="Q30" t="str">
            <v>HUNTINGWOOD</v>
          </cell>
          <cell r="R30" t="str">
            <v>NSW</v>
          </cell>
          <cell r="S30" t="str">
            <v>2148</v>
          </cell>
          <cell r="T30" t="str">
            <v>PO Box 811</v>
          </cell>
          <cell r="U30"/>
          <cell r="V30" t="str">
            <v>SEVEN HILLS</v>
          </cell>
          <cell r="W30" t="str">
            <v>NSW</v>
          </cell>
          <cell r="X30" t="str">
            <v>1730</v>
          </cell>
          <cell r="Y30" t="str">
            <v>Jon Hocking</v>
          </cell>
          <cell r="Z30" t="str">
            <v>02 9853 4386 / 0407 348 156</v>
          </cell>
          <cell r="AA30" t="str">
            <v>Jon.Hocking@Endeavourenergy.com.au</v>
          </cell>
          <cell r="AC30" t="str">
            <v>NO</v>
          </cell>
          <cell r="AD30" t="str">
            <v>YES</v>
          </cell>
          <cell r="AE30" t="str">
            <v>YES</v>
          </cell>
          <cell r="AF30" t="str">
            <v>YES</v>
          </cell>
        </row>
        <row r="31">
          <cell r="B31" t="str">
            <v>Energex</v>
          </cell>
          <cell r="C31" t="str">
            <v>Energex</v>
          </cell>
          <cell r="D31">
            <v>40078849055</v>
          </cell>
          <cell r="E31" t="str">
            <v>Qld</v>
          </cell>
          <cell r="F31" t="str">
            <v>Electricity</v>
          </cell>
          <cell r="G31" t="str">
            <v>Distribution</v>
          </cell>
          <cell r="H31" t="str">
            <v>Revenue cap</v>
          </cell>
          <cell r="I31" t="str">
            <v>Financial</v>
          </cell>
          <cell r="J31" t="str">
            <v>June</v>
          </cell>
          <cell r="K31">
            <v>5</v>
          </cell>
          <cell r="L31">
            <v>5</v>
          </cell>
          <cell r="M31">
            <v>5</v>
          </cell>
          <cell r="N31" t="str">
            <v>2015-20 Distribution Determination</v>
          </cell>
          <cell r="O31" t="str">
            <v>26 Reddacliff Street</v>
          </cell>
          <cell r="P31"/>
          <cell r="Q31" t="str">
            <v>NEWSTEAD</v>
          </cell>
          <cell r="R31" t="str">
            <v>Qld</v>
          </cell>
          <cell r="S31" t="str">
            <v>4006</v>
          </cell>
          <cell r="T31" t="str">
            <v>26 Reddacliff Street</v>
          </cell>
          <cell r="U31"/>
          <cell r="V31" t="str">
            <v>NEWSTEAD</v>
          </cell>
          <cell r="W31" t="str">
            <v>QLD</v>
          </cell>
          <cell r="X31" t="str">
            <v>4006</v>
          </cell>
          <cell r="Y31" t="str">
            <v>Nicola Roscoe</v>
          </cell>
          <cell r="Z31" t="str">
            <v>07 3664 5891</v>
          </cell>
          <cell r="AA31" t="str">
            <v>nicolaroscoe@energex.com.au</v>
          </cell>
          <cell r="AC31" t="str">
            <v>YES</v>
          </cell>
          <cell r="AD31" t="str">
            <v>YES</v>
          </cell>
          <cell r="AE31" t="str">
            <v>YES</v>
          </cell>
          <cell r="AF31" t="str">
            <v>NO</v>
          </cell>
        </row>
        <row r="32">
          <cell r="B32" t="str">
            <v>Ergon Energy</v>
          </cell>
          <cell r="C32" t="str">
            <v>Ergon Energy</v>
          </cell>
          <cell r="D32">
            <v>50087646062</v>
          </cell>
          <cell r="E32" t="str">
            <v>Qld</v>
          </cell>
          <cell r="F32" t="str">
            <v>Electricity</v>
          </cell>
          <cell r="G32" t="str">
            <v>Distribution</v>
          </cell>
          <cell r="H32" t="str">
            <v>Revenue cap</v>
          </cell>
          <cell r="I32" t="str">
            <v>Financial</v>
          </cell>
          <cell r="J32" t="str">
            <v>June</v>
          </cell>
          <cell r="K32">
            <v>5</v>
          </cell>
          <cell r="L32">
            <v>5</v>
          </cell>
          <cell r="M32">
            <v>5</v>
          </cell>
          <cell r="N32" t="str">
            <v>2015-20 Distribution Determination</v>
          </cell>
          <cell r="O32" t="str">
            <v>22 Walker Street</v>
          </cell>
          <cell r="P32"/>
          <cell r="Q32" t="str">
            <v>TOWNSVILLE</v>
          </cell>
          <cell r="R32" t="str">
            <v>Qld</v>
          </cell>
          <cell r="S32" t="str">
            <v>4810</v>
          </cell>
          <cell r="T32" t="str">
            <v>Po Box 264</v>
          </cell>
          <cell r="U32"/>
          <cell r="V32" t="str">
            <v>FORTITUDE VALLEY</v>
          </cell>
          <cell r="W32" t="str">
            <v>QLD</v>
          </cell>
          <cell r="X32">
            <v>4006</v>
          </cell>
          <cell r="Y32" t="str">
            <v>Jenny Doyle, Group Manager Regulatory Affairs</v>
          </cell>
          <cell r="Z32" t="str">
            <v>(07) 3851 6416</v>
          </cell>
          <cell r="AA32" t="str">
            <v>jenny.doyle@ergon.com.au</v>
          </cell>
          <cell r="AC32" t="str">
            <v>NO</v>
          </cell>
          <cell r="AD32" t="str">
            <v>YES</v>
          </cell>
          <cell r="AE32" t="str">
            <v>YES</v>
          </cell>
          <cell r="AF32" t="str">
            <v>YES</v>
          </cell>
        </row>
        <row r="33">
          <cell r="B33" t="str">
            <v>Essential Energy</v>
          </cell>
          <cell r="C33" t="str">
            <v>Essential Energy</v>
          </cell>
          <cell r="D33">
            <v>37428185226</v>
          </cell>
          <cell r="E33" t="str">
            <v>NSW</v>
          </cell>
          <cell r="F33" t="str">
            <v>Electricity</v>
          </cell>
          <cell r="G33" t="str">
            <v>Distribution</v>
          </cell>
          <cell r="H33" t="str">
            <v>Revenue cap</v>
          </cell>
          <cell r="I33" t="str">
            <v>Financial</v>
          </cell>
          <cell r="J33" t="str">
            <v>June</v>
          </cell>
          <cell r="K33">
            <v>5</v>
          </cell>
          <cell r="L33">
            <v>5</v>
          </cell>
          <cell r="M33">
            <v>5</v>
          </cell>
          <cell r="N33" t="str">
            <v>2014-19 Distribution Determination</v>
          </cell>
          <cell r="O33" t="str">
            <v>8 Buller Street</v>
          </cell>
          <cell r="P33"/>
          <cell r="Q33" t="str">
            <v>PORT MACQUARIE</v>
          </cell>
          <cell r="R33" t="str">
            <v>NSW</v>
          </cell>
          <cell r="S33" t="str">
            <v>2444</v>
          </cell>
          <cell r="T33" t="str">
            <v>PO Box 5730</v>
          </cell>
          <cell r="U33"/>
          <cell r="V33" t="str">
            <v>PORT MACQUARIE</v>
          </cell>
          <cell r="W33" t="str">
            <v>NSW</v>
          </cell>
          <cell r="X33" t="str">
            <v>2444</v>
          </cell>
          <cell r="Y33" t="str">
            <v>Catherine Waddell</v>
          </cell>
          <cell r="Z33" t="str">
            <v>02 6338 3553</v>
          </cell>
          <cell r="AA33" t="str">
            <v>catherine.waddell@essentialenergy.com.au</v>
          </cell>
          <cell r="AC33"/>
          <cell r="AD33"/>
          <cell r="AE33" t="str">
            <v>YES</v>
          </cell>
          <cell r="AF33" t="str">
            <v>YES</v>
          </cell>
        </row>
        <row r="34">
          <cell r="B34" t="str">
            <v>Jemena Electricity</v>
          </cell>
          <cell r="C34" t="str">
            <v>Jemena Electricity</v>
          </cell>
          <cell r="D34">
            <v>82064651083</v>
          </cell>
          <cell r="E34" t="str">
            <v>Vic</v>
          </cell>
          <cell r="F34" t="str">
            <v>Electricity</v>
          </cell>
          <cell r="G34" t="str">
            <v>Distribution</v>
          </cell>
          <cell r="H34" t="str">
            <v>Revenue cap</v>
          </cell>
          <cell r="I34" t="str">
            <v>Calendar</v>
          </cell>
          <cell r="J34" t="str">
            <v>December</v>
          </cell>
          <cell r="K34">
            <v>5</v>
          </cell>
          <cell r="L34">
            <v>5</v>
          </cell>
          <cell r="M34">
            <v>2</v>
          </cell>
          <cell r="N34" t="str">
            <v>2016-20 Distribution Determination</v>
          </cell>
          <cell r="O34" t="str">
            <v>Level 16</v>
          </cell>
          <cell r="P34" t="str">
            <v>567 Collins Street</v>
          </cell>
          <cell r="Q34" t="str">
            <v>MELBOURNE</v>
          </cell>
          <cell r="R34" t="str">
            <v>VIC</v>
          </cell>
          <cell r="S34" t="str">
            <v>3000</v>
          </cell>
          <cell r="T34" t="str">
            <v>PO Box 16182</v>
          </cell>
          <cell r="U34"/>
          <cell r="V34" t="str">
            <v>MELBOURNE</v>
          </cell>
          <cell r="W34" t="str">
            <v>VIC</v>
          </cell>
          <cell r="X34">
            <v>8001</v>
          </cell>
          <cell r="Y34" t="str">
            <v>Matthew Serpell</v>
          </cell>
          <cell r="Z34" t="str">
            <v>03 9173 8231</v>
          </cell>
          <cell r="AA34" t="str">
            <v>matthew.serpell@jemena.com.au</v>
          </cell>
          <cell r="AC34"/>
          <cell r="AD34"/>
          <cell r="AE34" t="str">
            <v>YES</v>
          </cell>
          <cell r="AF34" t="str">
            <v>NO</v>
          </cell>
        </row>
        <row r="35">
          <cell r="B35" t="str">
            <v>JGN</v>
          </cell>
          <cell r="C35" t="str">
            <v>Jemena Gas Networks (NSW) Ltd</v>
          </cell>
          <cell r="D35" t="str">
            <v>003 004 322</v>
          </cell>
          <cell r="E35" t="str">
            <v>NSW</v>
          </cell>
          <cell r="F35" t="str">
            <v>Gas</v>
          </cell>
          <cell r="G35" t="str">
            <v>Distribution</v>
          </cell>
          <cell r="H35" t="str">
            <v>Weighted average price cap</v>
          </cell>
          <cell r="I35" t="str">
            <v>Financial</v>
          </cell>
          <cell r="J35" t="str">
            <v>June</v>
          </cell>
          <cell r="K35">
            <v>5</v>
          </cell>
          <cell r="L35">
            <v>5</v>
          </cell>
          <cell r="M35"/>
          <cell r="N35"/>
          <cell r="O35"/>
          <cell r="P35"/>
          <cell r="Q35"/>
          <cell r="R35"/>
          <cell r="S35"/>
          <cell r="T35"/>
          <cell r="U35"/>
          <cell r="V35"/>
          <cell r="W35"/>
          <cell r="X35"/>
          <cell r="Y35"/>
          <cell r="Z35"/>
          <cell r="AC35"/>
          <cell r="AD35"/>
          <cell r="AE35"/>
          <cell r="AF35"/>
        </row>
        <row r="36">
          <cell r="B36" t="str">
            <v>Multinet Gas</v>
          </cell>
          <cell r="C36" t="str">
            <v>Multinet Gas (DB No.1) Pty Ltd (ACN 086 026 986), Multinet Gas (DB No.2) Pty Ltd (ACN 086 230 122)</v>
          </cell>
          <cell r="D36" t="str">
            <v>086026986</v>
          </cell>
          <cell r="E36" t="str">
            <v>Vic</v>
          </cell>
          <cell r="F36" t="str">
            <v>Gas</v>
          </cell>
          <cell r="G36" t="str">
            <v>Distribution</v>
          </cell>
          <cell r="H36" t="str">
            <v>Weighted average price cap</v>
          </cell>
          <cell r="I36" t="str">
            <v>Calendar</v>
          </cell>
          <cell r="J36" t="str">
            <v>December</v>
          </cell>
          <cell r="K36">
            <v>5</v>
          </cell>
          <cell r="L36">
            <v>5</v>
          </cell>
          <cell r="M36" t="str">
            <v>x</v>
          </cell>
          <cell r="N36"/>
          <cell r="O36" t="str">
            <v>6 Nexus Court</v>
          </cell>
          <cell r="P36"/>
          <cell r="Q36" t="str">
            <v>MULGRAVE</v>
          </cell>
          <cell r="R36" t="str">
            <v>Vic</v>
          </cell>
          <cell r="S36" t="str">
            <v>3149</v>
          </cell>
          <cell r="T36"/>
          <cell r="U36"/>
          <cell r="V36"/>
          <cell r="W36"/>
          <cell r="X36"/>
          <cell r="Y36" t="str">
            <v>Stephanie McDougall</v>
          </cell>
          <cell r="Z36" t="str">
            <v>03 8846 9538</v>
          </cell>
          <cell r="AA36" t="str">
            <v>Stephanie.McDougall@ue.com.au</v>
          </cell>
          <cell r="AC36"/>
          <cell r="AD36"/>
          <cell r="AE36"/>
          <cell r="AF36"/>
        </row>
        <row r="37">
          <cell r="B37" t="str">
            <v>Murraylink</v>
          </cell>
          <cell r="C37" t="str">
            <v>Murraylink</v>
          </cell>
          <cell r="D37">
            <v>79181207909</v>
          </cell>
          <cell r="E37" t="str">
            <v>SA</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O37" t="str">
            <v>Level 19</v>
          </cell>
          <cell r="P37" t="str">
            <v>580 George Street</v>
          </cell>
          <cell r="Q37" t="str">
            <v>SYDNEY</v>
          </cell>
          <cell r="R37" t="str">
            <v>NSW</v>
          </cell>
          <cell r="S37" t="str">
            <v>2000</v>
          </cell>
          <cell r="T37"/>
          <cell r="U37"/>
          <cell r="V37"/>
          <cell r="W37"/>
          <cell r="X37"/>
          <cell r="Y37" t="str">
            <v>Scott Young</v>
          </cell>
          <cell r="Z37" t="str">
            <v>02 9275 0031</v>
          </cell>
          <cell r="AA37" t="str">
            <v>scott.young@apa.com.au</v>
          </cell>
          <cell r="AC37"/>
          <cell r="AD37"/>
          <cell r="AE37"/>
          <cell r="AF37"/>
        </row>
        <row r="38">
          <cell r="B38" t="str">
            <v>Power and Water</v>
          </cell>
          <cell r="C38" t="str">
            <v>Power and Water Corporation</v>
          </cell>
          <cell r="D38">
            <v>15947352360</v>
          </cell>
          <cell r="E38" t="str">
            <v>NT</v>
          </cell>
          <cell r="F38" t="str">
            <v>Electricity</v>
          </cell>
          <cell r="G38" t="str">
            <v>Distribution</v>
          </cell>
          <cell r="H38" t="str">
            <v>Revenue cap</v>
          </cell>
          <cell r="I38" t="str">
            <v>Financial</v>
          </cell>
          <cell r="J38" t="str">
            <v>June</v>
          </cell>
          <cell r="K38">
            <v>5</v>
          </cell>
          <cell r="L38">
            <v>5</v>
          </cell>
          <cell r="M38" t="str">
            <v>x</v>
          </cell>
          <cell r="N38" t="str">
            <v>distribution determination</v>
          </cell>
          <cell r="O38" t="str">
            <v>GPO Box 1921</v>
          </cell>
          <cell r="P38"/>
          <cell r="Q38" t="str">
            <v>DARWIN</v>
          </cell>
          <cell r="R38" t="str">
            <v>NT</v>
          </cell>
          <cell r="S38" t="str">
            <v>0801</v>
          </cell>
          <cell r="T38" t="str">
            <v>GPO Box 1921</v>
          </cell>
          <cell r="U38"/>
          <cell r="V38" t="str">
            <v>DARWIN</v>
          </cell>
          <cell r="W38" t="str">
            <v>NT</v>
          </cell>
          <cell r="X38" t="str">
            <v>0801</v>
          </cell>
          <cell r="Y38" t="str">
            <v>Lucy Moon</v>
          </cell>
          <cell r="Z38" t="str">
            <v>08 8924 5822</v>
          </cell>
          <cell r="AA38" t="str">
            <v>Lucy.Moon@powerwater.com.au</v>
          </cell>
          <cell r="AC38" t="str">
            <v>YES</v>
          </cell>
          <cell r="AD38" t="str">
            <v>YES</v>
          </cell>
          <cell r="AE38" t="str">
            <v>YES</v>
          </cell>
          <cell r="AF38" t="str">
            <v>YES</v>
          </cell>
        </row>
        <row r="39">
          <cell r="B39" t="str">
            <v>Powercor Australia</v>
          </cell>
          <cell r="C39" t="str">
            <v>Powercor Australia</v>
          </cell>
          <cell r="D39">
            <v>89064651109</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40 Market Street</v>
          </cell>
          <cell r="P39"/>
          <cell r="Q39" t="str">
            <v>MELBOURNE</v>
          </cell>
          <cell r="R39" t="str">
            <v>Vic</v>
          </cell>
          <cell r="S39" t="str">
            <v>3000</v>
          </cell>
          <cell r="T39" t="str">
            <v>Locked bag 14090</v>
          </cell>
          <cell r="U39"/>
          <cell r="V39" t="str">
            <v>MELBOURNE</v>
          </cell>
          <cell r="W39" t="str">
            <v>VIC</v>
          </cell>
          <cell r="X39">
            <v>8001</v>
          </cell>
          <cell r="Y39" t="str">
            <v>Hannah Williams</v>
          </cell>
          <cell r="Z39" t="str">
            <v>03 9683 4088</v>
          </cell>
          <cell r="AA39" t="str">
            <v>hwilliams@powercor.com.au</v>
          </cell>
          <cell r="AC39"/>
          <cell r="AD39"/>
          <cell r="AE39" t="str">
            <v>YES</v>
          </cell>
          <cell r="AF39" t="str">
            <v>YES</v>
          </cell>
        </row>
        <row r="40">
          <cell r="B40" t="str">
            <v>Powerlink</v>
          </cell>
          <cell r="C40" t="str">
            <v>Queensland Electricity Transmission Corporation Limited trading as Powerlink Queensland</v>
          </cell>
          <cell r="D40">
            <v>82078849233</v>
          </cell>
          <cell r="E40" t="str">
            <v>Qld</v>
          </cell>
          <cell r="F40" t="str">
            <v>Electricity</v>
          </cell>
          <cell r="G40" t="str">
            <v>Transmission</v>
          </cell>
          <cell r="H40" t="str">
            <v>Revenue cap</v>
          </cell>
          <cell r="I40" t="str">
            <v>Financial</v>
          </cell>
          <cell r="J40" t="str">
            <v>June</v>
          </cell>
          <cell r="K40">
            <v>5</v>
          </cell>
          <cell r="L40">
            <v>5</v>
          </cell>
          <cell r="M40">
            <v>5</v>
          </cell>
          <cell r="N40" t="str">
            <v>transmission determination</v>
          </cell>
          <cell r="O40" t="str">
            <v>33 Harold St</v>
          </cell>
          <cell r="P40"/>
          <cell r="Q40" t="str">
            <v>VIRGINIA</v>
          </cell>
          <cell r="R40" t="str">
            <v>Qld</v>
          </cell>
          <cell r="S40" t="str">
            <v>4014</v>
          </cell>
          <cell r="T40" t="str">
            <v>PO Box 1193</v>
          </cell>
          <cell r="U40"/>
          <cell r="V40" t="str">
            <v>VIRGINIA</v>
          </cell>
          <cell r="W40" t="str">
            <v>QLD</v>
          </cell>
          <cell r="X40">
            <v>4014</v>
          </cell>
          <cell r="Y40" t="str">
            <v>Jennifer Harris</v>
          </cell>
          <cell r="Z40" t="str">
            <v>07 3860 2667</v>
          </cell>
          <cell r="AA40" t="str">
            <v>jharris@powerlink.com.au</v>
          </cell>
          <cell r="AC40"/>
          <cell r="AD40"/>
          <cell r="AE40"/>
          <cell r="AF40"/>
        </row>
        <row r="41">
          <cell r="B41" t="str">
            <v>Roma to Brisbane Pipeline</v>
          </cell>
          <cell r="C41" t="str">
            <v>APT Petroleum Pipelines Limited t/a Roma to Brisbane Pipeline</v>
          </cell>
          <cell r="D41" t="str">
            <v>009 737 393</v>
          </cell>
          <cell r="E41" t="str">
            <v>Qld</v>
          </cell>
          <cell r="F41" t="str">
            <v>Gas</v>
          </cell>
          <cell r="G41" t="str">
            <v>Transmission</v>
          </cell>
          <cell r="H41" t="str">
            <v>Weighted average price cap</v>
          </cell>
          <cell r="I41" t="str">
            <v>Financial</v>
          </cell>
          <cell r="J41" t="str">
            <v>June</v>
          </cell>
          <cell r="K41">
            <v>5</v>
          </cell>
          <cell r="L41">
            <v>5</v>
          </cell>
          <cell r="M41" t="str">
            <v>x</v>
          </cell>
          <cell r="N41" t="str">
            <v>n/a</v>
          </cell>
          <cell r="O41" t="str">
            <v>580 George Street</v>
          </cell>
          <cell r="P41"/>
          <cell r="Q41" t="str">
            <v>SYDNEY</v>
          </cell>
          <cell r="R41" t="str">
            <v>NSW</v>
          </cell>
          <cell r="S41" t="str">
            <v>2000</v>
          </cell>
          <cell r="T41" t="str">
            <v>PO Box R41</v>
          </cell>
          <cell r="U41"/>
          <cell r="V41" t="str">
            <v>ROYAL EXCHANGE</v>
          </cell>
          <cell r="W41" t="str">
            <v>NSW</v>
          </cell>
          <cell r="X41" t="str">
            <v>1225</v>
          </cell>
          <cell r="Y41" t="str">
            <v>Mark Allen</v>
          </cell>
          <cell r="Z41" t="str">
            <v>02 9275 0010</v>
          </cell>
          <cell r="AA41" t="str">
            <v>mark.allen@apa.com.au</v>
          </cell>
          <cell r="AC41"/>
          <cell r="AD41"/>
          <cell r="AE41"/>
          <cell r="AF41"/>
        </row>
        <row r="42">
          <cell r="B42" t="str">
            <v>SA Power Networks</v>
          </cell>
          <cell r="C42" t="str">
            <v>SA Power Networks</v>
          </cell>
          <cell r="D42">
            <v>13332330749</v>
          </cell>
          <cell r="E42" t="str">
            <v>SA</v>
          </cell>
          <cell r="F42" t="str">
            <v>Electricity</v>
          </cell>
          <cell r="G42" t="str">
            <v>Distribution</v>
          </cell>
          <cell r="H42" t="str">
            <v>Revenue cap</v>
          </cell>
          <cell r="I42" t="str">
            <v>Financial</v>
          </cell>
          <cell r="J42" t="str">
            <v>June</v>
          </cell>
          <cell r="K42">
            <v>5</v>
          </cell>
          <cell r="L42">
            <v>5</v>
          </cell>
          <cell r="M42">
            <v>5</v>
          </cell>
          <cell r="N42" t="str">
            <v>2015-20 Distribution Determination</v>
          </cell>
          <cell r="O42" t="str">
            <v>1 Anzac Highway</v>
          </cell>
          <cell r="P42"/>
          <cell r="Q42" t="str">
            <v>KESWICK</v>
          </cell>
          <cell r="R42" t="str">
            <v>SA</v>
          </cell>
          <cell r="S42" t="str">
            <v>5035</v>
          </cell>
          <cell r="T42" t="str">
            <v>GPO Box 77</v>
          </cell>
          <cell r="U42"/>
          <cell r="V42" t="str">
            <v>ADELAIDE</v>
          </cell>
          <cell r="W42" t="str">
            <v>SA</v>
          </cell>
          <cell r="X42" t="str">
            <v>5000</v>
          </cell>
          <cell r="Y42" t="str">
            <v>Richard Sibly</v>
          </cell>
          <cell r="Z42" t="str">
            <v>08 8404 5613</v>
          </cell>
          <cell r="AA42" t="str">
            <v>richard.sibly@sapowernetworks.com.au</v>
          </cell>
          <cell r="AC42"/>
          <cell r="AD42"/>
          <cell r="AE42" t="str">
            <v>YES</v>
          </cell>
          <cell r="AF42" t="str">
            <v>YES</v>
          </cell>
        </row>
        <row r="43">
          <cell r="B43" t="str">
            <v>TasNetworks (D)</v>
          </cell>
          <cell r="C43" t="str">
            <v>TasNetworks (D)</v>
          </cell>
          <cell r="D43">
            <v>24167357299</v>
          </cell>
          <cell r="E43" t="str">
            <v>Tas</v>
          </cell>
          <cell r="F43" t="str">
            <v>Electricity</v>
          </cell>
          <cell r="G43" t="str">
            <v>Distribution</v>
          </cell>
          <cell r="H43" t="str">
            <v>Revenue cap</v>
          </cell>
          <cell r="I43" t="str">
            <v>Financial</v>
          </cell>
          <cell r="J43" t="str">
            <v>June</v>
          </cell>
          <cell r="K43">
            <v>2</v>
          </cell>
          <cell r="L43">
            <v>5</v>
          </cell>
          <cell r="M43">
            <v>5</v>
          </cell>
          <cell r="N43" t="str">
            <v>distribution determination</v>
          </cell>
          <cell r="O43" t="str">
            <v>1-7 Maria Street</v>
          </cell>
          <cell r="P43"/>
          <cell r="Q43" t="str">
            <v>LENAH VALLEY</v>
          </cell>
          <cell r="R43" t="str">
            <v>Tas</v>
          </cell>
          <cell r="S43" t="str">
            <v>7008</v>
          </cell>
          <cell r="T43" t="str">
            <v>PO Box 606</v>
          </cell>
          <cell r="U43"/>
          <cell r="V43" t="str">
            <v>MOONAH</v>
          </cell>
          <cell r="W43" t="str">
            <v>Tas</v>
          </cell>
          <cell r="X43" t="str">
            <v>7009</v>
          </cell>
          <cell r="Y43" t="str">
            <v>John Sayers</v>
          </cell>
          <cell r="Z43" t="str">
            <v>03 6271 6469</v>
          </cell>
          <cell r="AA43" t="str">
            <v>john.sayers@tasnetworks.com.au</v>
          </cell>
          <cell r="AC43"/>
          <cell r="AD43"/>
          <cell r="AE43" t="str">
            <v>YES</v>
          </cell>
          <cell r="AF43" t="str">
            <v>YES</v>
          </cell>
        </row>
        <row r="44">
          <cell r="B44" t="str">
            <v>TasNetworks (T)</v>
          </cell>
          <cell r="C44" t="str">
            <v>TasNetworks (T)</v>
          </cell>
          <cell r="D44">
            <v>24167357299</v>
          </cell>
          <cell r="E44" t="str">
            <v>Tas</v>
          </cell>
          <cell r="F44" t="str">
            <v>Electricity</v>
          </cell>
          <cell r="G44" t="str">
            <v>Transmission</v>
          </cell>
          <cell r="H44" t="str">
            <v>Revenue cap</v>
          </cell>
          <cell r="I44" t="str">
            <v>Financial</v>
          </cell>
          <cell r="J44" t="str">
            <v>June</v>
          </cell>
          <cell r="K44">
            <v>5</v>
          </cell>
          <cell r="L44">
            <v>5</v>
          </cell>
          <cell r="M44">
            <v>5</v>
          </cell>
          <cell r="N44" t="str">
            <v>transmission determination</v>
          </cell>
          <cell r="O44" t="str">
            <v>1-7 Maria Street</v>
          </cell>
          <cell r="P44"/>
          <cell r="Q44" t="str">
            <v>LENAH VALLEY</v>
          </cell>
          <cell r="R44" t="str">
            <v>Tas</v>
          </cell>
          <cell r="S44" t="str">
            <v>7008</v>
          </cell>
          <cell r="T44" t="str">
            <v>PO Box 606</v>
          </cell>
          <cell r="U44"/>
          <cell r="V44" t="str">
            <v>MOONAH</v>
          </cell>
          <cell r="W44" t="str">
            <v>Tas</v>
          </cell>
          <cell r="X44" t="str">
            <v>7009</v>
          </cell>
          <cell r="Y44" t="str">
            <v>John Sayers</v>
          </cell>
          <cell r="Z44" t="str">
            <v>03 6271 6469</v>
          </cell>
          <cell r="AA44" t="str">
            <v>john.sayers@tasnetworks.com.au</v>
          </cell>
          <cell r="AC44"/>
          <cell r="AD44"/>
          <cell r="AE44"/>
          <cell r="AF44"/>
        </row>
        <row r="45">
          <cell r="B45" t="str">
            <v>TransGrid</v>
          </cell>
          <cell r="C45" t="str">
            <v>NSW Electricity Networks Operations Pty Ltd trading as TransGrid</v>
          </cell>
          <cell r="D45">
            <v>609169959</v>
          </cell>
          <cell r="E45" t="str">
            <v>NSW</v>
          </cell>
          <cell r="F45" t="str">
            <v>Electricity</v>
          </cell>
          <cell r="G45" t="str">
            <v>Transmission</v>
          </cell>
          <cell r="H45" t="str">
            <v>Revenue cap</v>
          </cell>
          <cell r="I45" t="str">
            <v>Financial</v>
          </cell>
          <cell r="J45" t="str">
            <v>June</v>
          </cell>
          <cell r="K45">
            <v>5</v>
          </cell>
          <cell r="L45">
            <v>4</v>
          </cell>
          <cell r="M45">
            <v>5</v>
          </cell>
          <cell r="N45" t="str">
            <v>transmission determination</v>
          </cell>
          <cell r="O45" t="str">
            <v>180 Thomas Street</v>
          </cell>
          <cell r="P45"/>
          <cell r="Q45" t="str">
            <v>SYDNEY</v>
          </cell>
          <cell r="R45" t="str">
            <v>NSW</v>
          </cell>
          <cell r="S45" t="str">
            <v>2000</v>
          </cell>
          <cell r="T45" t="str">
            <v>PO Box A1000</v>
          </cell>
          <cell r="U45"/>
          <cell r="V45" t="str">
            <v>SYDNEY SOUTH</v>
          </cell>
          <cell r="W45" t="str">
            <v>NSW</v>
          </cell>
          <cell r="X45" t="str">
            <v>1235</v>
          </cell>
          <cell r="Y45" t="str">
            <v>Garrie Chubb</v>
          </cell>
          <cell r="Z45" t="str">
            <v>0408 210 221</v>
          </cell>
          <cell r="AA45" t="str">
            <v>garrie.chubb@transgrid.com.au</v>
          </cell>
          <cell r="AC45"/>
          <cell r="AD45"/>
          <cell r="AE45"/>
          <cell r="AF45"/>
        </row>
        <row r="46">
          <cell r="B46" t="str">
            <v>United Energy</v>
          </cell>
          <cell r="C46" t="str">
            <v>United Energy</v>
          </cell>
          <cell r="D46">
            <v>70064651029</v>
          </cell>
          <cell r="E46" t="str">
            <v>Vic</v>
          </cell>
          <cell r="F46" t="str">
            <v>Electricity</v>
          </cell>
          <cell r="G46" t="str">
            <v>Distribution</v>
          </cell>
          <cell r="H46" t="str">
            <v>Revenue cap</v>
          </cell>
          <cell r="I46" t="str">
            <v>Calendar</v>
          </cell>
          <cell r="J46" t="str">
            <v>December</v>
          </cell>
          <cell r="K46">
            <v>5</v>
          </cell>
          <cell r="L46">
            <v>5</v>
          </cell>
          <cell r="M46">
            <v>2</v>
          </cell>
          <cell r="N46" t="str">
            <v>2016-20 Distribution Determination</v>
          </cell>
          <cell r="O46" t="str">
            <v>Level 3</v>
          </cell>
          <cell r="P46" t="str">
            <v>6 Nexus Court</v>
          </cell>
          <cell r="Q46" t="str">
            <v>MULGRAVE</v>
          </cell>
          <cell r="R46" t="str">
            <v>Vic</v>
          </cell>
          <cell r="S46" t="str">
            <v>3149</v>
          </cell>
          <cell r="T46" t="str">
            <v>PO Box 449</v>
          </cell>
          <cell r="U46"/>
          <cell r="V46" t="str">
            <v>MOUNT WAVERLEY</v>
          </cell>
          <cell r="W46" t="str">
            <v>VIC</v>
          </cell>
          <cell r="X46">
            <v>3170</v>
          </cell>
          <cell r="Y46" t="str">
            <v>Mathew Abraham</v>
          </cell>
          <cell r="Z46" t="str">
            <v>03 8846 9758</v>
          </cell>
          <cell r="AA46" t="str">
            <v>mathew.abraham@ue.com.au</v>
          </cell>
          <cell r="AC46"/>
          <cell r="AD46"/>
          <cell r="AE46" t="str">
            <v>YES</v>
          </cell>
          <cell r="AF46" t="str">
            <v>NO</v>
          </cell>
        </row>
        <row r="47">
          <cell r="B47" t="str">
            <v>Western Power (D)</v>
          </cell>
          <cell r="C47" t="str">
            <v>Western Power (D)</v>
          </cell>
          <cell r="D47">
            <v>18540492861</v>
          </cell>
          <cell r="E47" t="str">
            <v>WA</v>
          </cell>
          <cell r="F47" t="str">
            <v>Electricity</v>
          </cell>
          <cell r="G47" t="str">
            <v>Distribution</v>
          </cell>
          <cell r="H47" t="str">
            <v>Revenue cap</v>
          </cell>
          <cell r="I47" t="str">
            <v>Financial</v>
          </cell>
          <cell r="J47" t="str">
            <v>June</v>
          </cell>
          <cell r="K47">
            <v>12</v>
          </cell>
          <cell r="L47">
            <v>4</v>
          </cell>
          <cell r="M47" t="str">
            <v>x</v>
          </cell>
          <cell r="N47" t="str">
            <v>distribution determination</v>
          </cell>
          <cell r="O47" t="str">
            <v>363 Wellington Street</v>
          </cell>
          <cell r="P47"/>
          <cell r="Q47" t="str">
            <v>PERTH</v>
          </cell>
          <cell r="R47" t="str">
            <v>WA</v>
          </cell>
          <cell r="S47" t="str">
            <v>6000</v>
          </cell>
          <cell r="T47" t="str">
            <v>GPO Box L921</v>
          </cell>
          <cell r="U47"/>
          <cell r="V47" t="str">
            <v>PERTH</v>
          </cell>
          <cell r="W47" t="str">
            <v>WA</v>
          </cell>
          <cell r="X47">
            <v>6842</v>
          </cell>
          <cell r="Y47" t="str">
            <v>Judy Hunter</v>
          </cell>
          <cell r="Z47" t="str">
            <v>08 9326 6239</v>
          </cell>
          <cell r="AA47" t="str">
            <v>judy.hunter@westernpower.com.au</v>
          </cell>
          <cell r="AC47"/>
          <cell r="AD47"/>
          <cell r="AE47" t="str">
            <v>YES</v>
          </cell>
          <cell r="AF47" t="str">
            <v>YES</v>
          </cell>
        </row>
        <row r="48">
          <cell r="B48" t="str">
            <v>Western Power (T)</v>
          </cell>
          <cell r="C48" t="str">
            <v>Western Power (T)</v>
          </cell>
          <cell r="D48">
            <v>18540492861</v>
          </cell>
          <cell r="E48" t="str">
            <v>WA</v>
          </cell>
          <cell r="F48" t="str">
            <v>Electricity</v>
          </cell>
          <cell r="G48" t="str">
            <v>Transmission</v>
          </cell>
          <cell r="H48" t="str">
            <v>Revenue cap</v>
          </cell>
          <cell r="I48" t="str">
            <v>Financial</v>
          </cell>
          <cell r="J48" t="str">
            <v>June</v>
          </cell>
          <cell r="K48">
            <v>12</v>
          </cell>
          <cell r="L48">
            <v>4</v>
          </cell>
          <cell r="M48" t="str">
            <v>x</v>
          </cell>
          <cell r="N48" t="str">
            <v>transmission determination</v>
          </cell>
          <cell r="O48" t="str">
            <v>363 Wellington Street</v>
          </cell>
          <cell r="P48"/>
          <cell r="Q48" t="str">
            <v>PERTH</v>
          </cell>
          <cell r="R48" t="str">
            <v>WA</v>
          </cell>
          <cell r="S48" t="str">
            <v>6000</v>
          </cell>
          <cell r="T48" t="str">
            <v>GPO Box L921</v>
          </cell>
          <cell r="U48"/>
          <cell r="V48" t="str">
            <v>PERTH</v>
          </cell>
          <cell r="W48" t="str">
            <v>WA</v>
          </cell>
          <cell r="X48">
            <v>6842</v>
          </cell>
          <cell r="Y48" t="str">
            <v>Judy Hunter</v>
          </cell>
          <cell r="Z48" t="str">
            <v>08 9326 6239</v>
          </cell>
          <cell r="AA48" t="str">
            <v>judy.hunter@westernpower.com.au</v>
          </cell>
          <cell r="AC48"/>
          <cell r="AD48"/>
          <cell r="AE48" t="str">
            <v>YES</v>
          </cell>
          <cell r="AF48" t="str">
            <v>YES</v>
          </cell>
        </row>
        <row r="54">
          <cell r="B54" t="str">
            <v>ARR</v>
          </cell>
          <cell r="C54" t="str">
            <v>ANNUAL REPORTING STATEMENT</v>
          </cell>
          <cell r="E54" t="str">
            <v>2020</v>
          </cell>
        </row>
        <row r="55">
          <cell r="B55" t="str">
            <v>CA</v>
          </cell>
          <cell r="C55" t="str">
            <v>CATEGORY ANALYSIS</v>
          </cell>
          <cell r="E55" t="str">
            <v>2020</v>
          </cell>
        </row>
        <row r="56">
          <cell r="B56" t="str">
            <v>CPI</v>
          </cell>
          <cell r="C56" t="str">
            <v>CPI</v>
          </cell>
          <cell r="E56"/>
        </row>
        <row r="57">
          <cell r="B57" t="str">
            <v>EB</v>
          </cell>
          <cell r="C57" t="str">
            <v>ECONOMIC BENCHMARKING</v>
          </cell>
          <cell r="E57" t="str">
            <v>2020</v>
          </cell>
        </row>
        <row r="58">
          <cell r="B58" t="str">
            <v>PTRM</v>
          </cell>
          <cell r="C58" t="str">
            <v>POST TAX REVENUE MODEL</v>
          </cell>
          <cell r="E58" t="str">
            <v>2024</v>
          </cell>
        </row>
        <row r="59">
          <cell r="B59" t="str">
            <v>Reset</v>
          </cell>
          <cell r="C59" t="str">
            <v>REGULATORY REPORTING STATEMENT</v>
          </cell>
          <cell r="E59" t="str">
            <v>2024</v>
          </cell>
        </row>
        <row r="60">
          <cell r="B60" t="str">
            <v>RFM</v>
          </cell>
          <cell r="C60" t="str">
            <v>ROLL FORWARD MODEL</v>
          </cell>
          <cell r="E60" t="str">
            <v>2019</v>
          </cell>
        </row>
        <row r="61">
          <cell r="B61" t="str">
            <v>WACC</v>
          </cell>
          <cell r="C61" t="str">
            <v>WEIGHTED AVERAGE COST OF CAPITAL</v>
          </cell>
          <cell r="E61" t="str">
            <v>2024</v>
          </cell>
        </row>
        <row r="64">
          <cell r="B64" t="str">
            <v>Actual</v>
          </cell>
        </row>
        <row r="65">
          <cell r="B65" t="str">
            <v>Estimate</v>
          </cell>
        </row>
        <row r="66">
          <cell r="B66" t="str">
            <v>Consolidated</v>
          </cell>
        </row>
        <row r="67">
          <cell r="B67" t="str">
            <v>Recast</v>
          </cell>
        </row>
        <row r="68">
          <cell r="B68" t="str">
            <v>Public</v>
          </cell>
        </row>
        <row r="72">
          <cell r="B72" t="str">
            <v>After appeal</v>
          </cell>
        </row>
        <row r="73">
          <cell r="B73" t="str">
            <v>Draft decision</v>
          </cell>
        </row>
        <row r="74">
          <cell r="B74" t="str">
            <v>Final decision</v>
          </cell>
        </row>
        <row r="75">
          <cell r="B75" t="str">
            <v>PTRM update 1</v>
          </cell>
        </row>
        <row r="76">
          <cell r="B76" t="str">
            <v>PTRM update 2</v>
          </cell>
        </row>
        <row r="77">
          <cell r="B77" t="str">
            <v>PTRM update 3</v>
          </cell>
        </row>
        <row r="78">
          <cell r="B78" t="str">
            <v>PTRM update 4</v>
          </cell>
        </row>
        <row r="79">
          <cell r="B79" t="str">
            <v>PTRM update 5</v>
          </cell>
        </row>
        <row r="80">
          <cell r="B80" t="str">
            <v>PTRM update 6</v>
          </cell>
        </row>
        <row r="81">
          <cell r="B81" t="str">
            <v>PTRM update 7</v>
          </cell>
        </row>
        <row r="82">
          <cell r="B82" t="str">
            <v>Regulatory proposal</v>
          </cell>
        </row>
        <row r="83">
          <cell r="B83" t="str">
            <v>Reporting</v>
          </cell>
        </row>
        <row r="84">
          <cell r="B84" t="str">
            <v>Revised regulatory proposal</v>
          </cell>
        </row>
        <row r="92">
          <cell r="B92">
            <v>1</v>
          </cell>
          <cell r="C92" t="str">
            <v>dms_FRCP_y1</v>
          </cell>
          <cell r="D92">
            <v>1</v>
          </cell>
          <cell r="E92" t="str">
            <v>CRCP_y1</v>
          </cell>
          <cell r="F92" t="str">
            <v>2019-20</v>
          </cell>
          <cell r="H92" t="str">
            <v>2018-19</v>
          </cell>
          <cell r="J92">
            <v>1</v>
          </cell>
          <cell r="M92" t="str">
            <v>2019-20</v>
          </cell>
          <cell r="O92">
            <v>2020</v>
          </cell>
        </row>
        <row r="93">
          <cell r="B93">
            <v>2</v>
          </cell>
          <cell r="C93" t="str">
            <v>dms_FRCP_y2</v>
          </cell>
          <cell r="D93">
            <v>2</v>
          </cell>
          <cell r="E93" t="str">
            <v>CRCP_y2</v>
          </cell>
          <cell r="F93" t="str">
            <v>2020-21</v>
          </cell>
          <cell r="H93" t="str">
            <v>2017-18</v>
          </cell>
          <cell r="J93">
            <v>2</v>
          </cell>
          <cell r="M93" t="str">
            <v>2020-21</v>
          </cell>
          <cell r="O93">
            <v>2021</v>
          </cell>
        </row>
        <row r="94">
          <cell r="B94">
            <v>3</v>
          </cell>
          <cell r="C94" t="str">
            <v>dms_FRCP_y3</v>
          </cell>
          <cell r="D94">
            <v>3</v>
          </cell>
          <cell r="E94" t="str">
            <v>CRCP_y3</v>
          </cell>
          <cell r="F94" t="str">
            <v>2021-22</v>
          </cell>
          <cell r="H94" t="str">
            <v>2016-17</v>
          </cell>
          <cell r="J94">
            <v>3</v>
          </cell>
          <cell r="M94" t="str">
            <v>2021-22</v>
          </cell>
          <cell r="O94">
            <v>2022</v>
          </cell>
        </row>
        <row r="95">
          <cell r="B95">
            <v>4</v>
          </cell>
          <cell r="C95" t="str">
            <v>dms_FRCP_y4</v>
          </cell>
          <cell r="D95">
            <v>4</v>
          </cell>
          <cell r="E95" t="str">
            <v>CRCP_y4</v>
          </cell>
          <cell r="F95" t="str">
            <v>2022-23</v>
          </cell>
          <cell r="H95" t="str">
            <v>2015-16</v>
          </cell>
          <cell r="J95">
            <v>4</v>
          </cell>
          <cell r="M95" t="str">
            <v>2022-23</v>
          </cell>
          <cell r="O95">
            <v>2023</v>
          </cell>
        </row>
        <row r="96">
          <cell r="B96">
            <v>5</v>
          </cell>
          <cell r="C96" t="str">
            <v>dms_FRCP_y5</v>
          </cell>
          <cell r="D96">
            <v>5</v>
          </cell>
          <cell r="E96" t="str">
            <v>CRCP_y5</v>
          </cell>
          <cell r="F96" t="str">
            <v>2023-24</v>
          </cell>
          <cell r="H96" t="str">
            <v>2014-15</v>
          </cell>
          <cell r="J96">
            <v>5</v>
          </cell>
          <cell r="M96" t="str">
            <v>2023-24</v>
          </cell>
          <cell r="O96">
            <v>2024</v>
          </cell>
        </row>
        <row r="97">
          <cell r="B97">
            <v>6</v>
          </cell>
          <cell r="C97" t="str">
            <v>dms_FRCP_y6</v>
          </cell>
          <cell r="D97">
            <v>6</v>
          </cell>
          <cell r="E97" t="str">
            <v>CRCP_y6</v>
          </cell>
          <cell r="F97" t="str">
            <v>2024-25</v>
          </cell>
          <cell r="H97" t="str">
            <v>2013-14</v>
          </cell>
          <cell r="J97">
            <v>6</v>
          </cell>
          <cell r="M97" t="str">
            <v>2024-25</v>
          </cell>
          <cell r="O97">
            <v>2025</v>
          </cell>
        </row>
        <row r="98">
          <cell r="B98">
            <v>7</v>
          </cell>
          <cell r="C98" t="str">
            <v>dms_FRCP_y7</v>
          </cell>
          <cell r="D98">
            <v>7</v>
          </cell>
          <cell r="E98" t="str">
            <v>CRCP_y7</v>
          </cell>
          <cell r="F98" t="str">
            <v>2025-26</v>
          </cell>
          <cell r="H98" t="str">
            <v>2012-13</v>
          </cell>
          <cell r="J98">
            <v>7</v>
          </cell>
          <cell r="M98" t="str">
            <v>2025-26</v>
          </cell>
          <cell r="O98">
            <v>2026</v>
          </cell>
        </row>
        <row r="99">
          <cell r="B99">
            <v>8</v>
          </cell>
          <cell r="C99" t="str">
            <v>dms_FRCP_y8</v>
          </cell>
          <cell r="D99">
            <v>8</v>
          </cell>
          <cell r="E99" t="str">
            <v>CRCP_y8</v>
          </cell>
          <cell r="F99" t="str">
            <v>2026-27</v>
          </cell>
          <cell r="H99" t="str">
            <v>2011-12</v>
          </cell>
          <cell r="J99">
            <v>8</v>
          </cell>
          <cell r="M99" t="str">
            <v>2026-27</v>
          </cell>
          <cell r="O99">
            <v>2027</v>
          </cell>
        </row>
        <row r="100">
          <cell r="B100">
            <v>9</v>
          </cell>
          <cell r="C100" t="str">
            <v>dms_FRCP_y9</v>
          </cell>
          <cell r="D100">
            <v>9</v>
          </cell>
          <cell r="E100" t="str">
            <v>CRCP_y9</v>
          </cell>
          <cell r="F100" t="str">
            <v>2027-28</v>
          </cell>
          <cell r="H100" t="str">
            <v>2010-11</v>
          </cell>
          <cell r="J100">
            <v>9</v>
          </cell>
          <cell r="M100" t="str">
            <v>2027-28</v>
          </cell>
          <cell r="O100">
            <v>2028</v>
          </cell>
        </row>
        <row r="101">
          <cell r="B101">
            <v>10</v>
          </cell>
          <cell r="C101" t="str">
            <v>dms_FRCP_y10</v>
          </cell>
          <cell r="D101">
            <v>10</v>
          </cell>
          <cell r="E101" t="str">
            <v>CRCP_y10</v>
          </cell>
          <cell r="F101" t="str">
            <v>2028-29</v>
          </cell>
          <cell r="H101" t="str">
            <v>2009-10</v>
          </cell>
          <cell r="J101">
            <v>10</v>
          </cell>
          <cell r="M101" t="str">
            <v>2028-29</v>
          </cell>
          <cell r="O101">
            <v>2029</v>
          </cell>
        </row>
        <row r="102">
          <cell r="B102">
            <v>11</v>
          </cell>
          <cell r="C102" t="str">
            <v>dms_FRCP_y11</v>
          </cell>
          <cell r="D102">
            <v>11</v>
          </cell>
          <cell r="E102" t="str">
            <v>CRCP_y11</v>
          </cell>
          <cell r="F102" t="str">
            <v>2029-30</v>
          </cell>
          <cell r="H102" t="str">
            <v>2008-09</v>
          </cell>
          <cell r="J102">
            <v>11</v>
          </cell>
          <cell r="M102" t="str">
            <v>2029-30</v>
          </cell>
          <cell r="O102">
            <v>2030</v>
          </cell>
        </row>
        <row r="103">
          <cell r="B103">
            <v>12</v>
          </cell>
          <cell r="C103" t="str">
            <v>dms_FRCP_y12</v>
          </cell>
          <cell r="D103">
            <v>12</v>
          </cell>
          <cell r="E103" t="str">
            <v>CRCP_y12</v>
          </cell>
          <cell r="F103" t="str">
            <v>2030-31</v>
          </cell>
          <cell r="H103" t="str">
            <v>2007-08</v>
          </cell>
          <cell r="J103">
            <v>12</v>
          </cell>
          <cell r="M103" t="str">
            <v>2030-31</v>
          </cell>
          <cell r="O103">
            <v>2031</v>
          </cell>
        </row>
        <row r="104">
          <cell r="B104">
            <v>13</v>
          </cell>
          <cell r="C104" t="str">
            <v>dms_FRCP_y13</v>
          </cell>
          <cell r="D104">
            <v>13</v>
          </cell>
          <cell r="E104" t="str">
            <v>CRCP_y13</v>
          </cell>
          <cell r="F104" t="str">
            <v>2031-32</v>
          </cell>
          <cell r="H104" t="str">
            <v>2006-07</v>
          </cell>
          <cell r="J104">
            <v>13</v>
          </cell>
          <cell r="M104" t="str">
            <v>2031-32</v>
          </cell>
          <cell r="O104">
            <v>2032</v>
          </cell>
        </row>
        <row r="105">
          <cell r="B105">
            <v>14</v>
          </cell>
          <cell r="C105" t="str">
            <v>dms_FRCP_y14</v>
          </cell>
          <cell r="D105">
            <v>14</v>
          </cell>
          <cell r="E105" t="str">
            <v>CRCP_y14</v>
          </cell>
          <cell r="F105" t="str">
            <v>2032-33</v>
          </cell>
          <cell r="H105" t="str">
            <v>2005-06</v>
          </cell>
          <cell r="J105">
            <v>14</v>
          </cell>
          <cell r="M105" t="str">
            <v>2032-33</v>
          </cell>
          <cell r="O105">
            <v>2033</v>
          </cell>
        </row>
        <row r="106">
          <cell r="B106">
            <v>15</v>
          </cell>
          <cell r="C106" t="str">
            <v>dms_FRCP_y15</v>
          </cell>
          <cell r="D106">
            <v>15</v>
          </cell>
          <cell r="E106" t="str">
            <v>CRCP_y15</v>
          </cell>
          <cell r="H106" t="str">
            <v>2004-05</v>
          </cell>
          <cell r="J106">
            <v>15</v>
          </cell>
          <cell r="M106" t="str">
            <v>2033-34</v>
          </cell>
          <cell r="O106">
            <v>2034</v>
          </cell>
        </row>
        <row r="107">
          <cell r="M107" t="str">
            <v>2034-35</v>
          </cell>
          <cell r="O107">
            <v>2035</v>
          </cell>
        </row>
        <row r="108">
          <cell r="M108" t="str">
            <v>2035-36</v>
          </cell>
          <cell r="O108">
            <v>2036</v>
          </cell>
        </row>
        <row r="109">
          <cell r="M109" t="str">
            <v>2036-37</v>
          </cell>
          <cell r="O109">
            <v>2037</v>
          </cell>
        </row>
        <row r="110">
          <cell r="C110" t="str">
            <v>2006-07</v>
          </cell>
          <cell r="D110">
            <v>2007</v>
          </cell>
          <cell r="G110" t="str">
            <v>2015-16</v>
          </cell>
          <cell r="H110">
            <v>2016</v>
          </cell>
          <cell r="M110" t="str">
            <v>2037-38</v>
          </cell>
          <cell r="O110">
            <v>2038</v>
          </cell>
        </row>
        <row r="111">
          <cell r="C111" t="str">
            <v>2007-08</v>
          </cell>
          <cell r="D111" t="str">
            <v>2008</v>
          </cell>
          <cell r="G111" t="str">
            <v>2016-17</v>
          </cell>
          <cell r="H111">
            <v>2017</v>
          </cell>
        </row>
        <row r="112">
          <cell r="C112" t="str">
            <v>2008-09</v>
          </cell>
          <cell r="D112" t="str">
            <v>2009</v>
          </cell>
          <cell r="G112" t="str">
            <v>2017-18</v>
          </cell>
          <cell r="H112">
            <v>2018</v>
          </cell>
        </row>
        <row r="113">
          <cell r="C113" t="str">
            <v>2009-10</v>
          </cell>
          <cell r="D113" t="str">
            <v>2010</v>
          </cell>
          <cell r="G113" t="str">
            <v>2018-19</v>
          </cell>
          <cell r="H113">
            <v>2019</v>
          </cell>
        </row>
        <row r="114">
          <cell r="C114" t="str">
            <v>2010-11</v>
          </cell>
          <cell r="D114" t="str">
            <v>2011</v>
          </cell>
          <cell r="G114" t="str">
            <v>2019-20</v>
          </cell>
          <cell r="H114">
            <v>2020</v>
          </cell>
        </row>
        <row r="115">
          <cell r="C115" t="str">
            <v>2011-12</v>
          </cell>
          <cell r="D115" t="str">
            <v>2012</v>
          </cell>
          <cell r="G115" t="str">
            <v>2020-21</v>
          </cell>
          <cell r="H115">
            <v>2021</v>
          </cell>
        </row>
        <row r="116">
          <cell r="C116" t="str">
            <v>2012-13</v>
          </cell>
          <cell r="D116" t="str">
            <v>2013</v>
          </cell>
          <cell r="G116" t="str">
            <v>2021-22</v>
          </cell>
          <cell r="H116">
            <v>2022</v>
          </cell>
        </row>
        <row r="117">
          <cell r="C117" t="str">
            <v>2013-14</v>
          </cell>
          <cell r="D117" t="str">
            <v>2014</v>
          </cell>
          <cell r="G117" t="str">
            <v>2022-23</v>
          </cell>
          <cell r="H117">
            <v>2023</v>
          </cell>
        </row>
        <row r="118">
          <cell r="C118" t="str">
            <v>2014-15</v>
          </cell>
          <cell r="D118" t="str">
            <v>2015</v>
          </cell>
          <cell r="G118" t="str">
            <v>2023-24</v>
          </cell>
          <cell r="H118">
            <v>2024</v>
          </cell>
        </row>
        <row r="119">
          <cell r="C119" t="str">
            <v>2015-16</v>
          </cell>
          <cell r="D119" t="str">
            <v>2016</v>
          </cell>
          <cell r="G119" t="str">
            <v>2024-25</v>
          </cell>
          <cell r="H119">
            <v>2025</v>
          </cell>
        </row>
        <row r="120">
          <cell r="C120" t="str">
            <v>2016-17</v>
          </cell>
          <cell r="D120" t="str">
            <v>2017</v>
          </cell>
          <cell r="G120" t="str">
            <v>2025-26</v>
          </cell>
          <cell r="H120">
            <v>2026</v>
          </cell>
        </row>
        <row r="121">
          <cell r="C121" t="str">
            <v>2017-18</v>
          </cell>
          <cell r="D121" t="str">
            <v>2018</v>
          </cell>
          <cell r="G121" t="str">
            <v>2026-27</v>
          </cell>
          <cell r="H121">
            <v>2027</v>
          </cell>
        </row>
        <row r="122">
          <cell r="C122" t="str">
            <v>2018-19</v>
          </cell>
          <cell r="D122">
            <v>2019</v>
          </cell>
          <cell r="G122" t="str">
            <v>2027-28</v>
          </cell>
          <cell r="H122">
            <v>2028</v>
          </cell>
        </row>
        <row r="123">
          <cell r="C123" t="str">
            <v>2019-20</v>
          </cell>
          <cell r="D123" t="str">
            <v>2020</v>
          </cell>
          <cell r="G123" t="str">
            <v>2028-29</v>
          </cell>
          <cell r="H123">
            <v>2029</v>
          </cell>
        </row>
        <row r="124">
          <cell r="C124" t="str">
            <v>2019-20</v>
          </cell>
          <cell r="D124" t="str">
            <v>2020</v>
          </cell>
          <cell r="G124" t="str">
            <v>2029-30</v>
          </cell>
          <cell r="H124">
            <v>2030</v>
          </cell>
        </row>
        <row r="125">
          <cell r="C125" t="str">
            <v>2020-21</v>
          </cell>
          <cell r="D125" t="str">
            <v>2021</v>
          </cell>
        </row>
        <row r="126">
          <cell r="C126" t="str">
            <v>2021-22</v>
          </cell>
          <cell r="D126" t="str">
            <v>2022</v>
          </cell>
        </row>
        <row r="127">
          <cell r="C127" t="str">
            <v>2022-23</v>
          </cell>
          <cell r="D127" t="str">
            <v>2023</v>
          </cell>
        </row>
        <row r="128">
          <cell r="C128" t="str">
            <v>2023-24</v>
          </cell>
          <cell r="D128" t="str">
            <v>2024</v>
          </cell>
        </row>
        <row r="129">
          <cell r="C129" t="str">
            <v>2024-25</v>
          </cell>
          <cell r="D129" t="str">
            <v>2025</v>
          </cell>
        </row>
      </sheetData>
      <sheetData sheetId="1">
        <row r="3">
          <cell r="B3" t="str">
            <v>2019-20 to 2023-24</v>
          </cell>
        </row>
        <row r="14">
          <cell r="C14" t="str">
            <v>TasNetworks (D)</v>
          </cell>
        </row>
        <row r="35">
          <cell r="C35" t="str">
            <v>2019-20</v>
          </cell>
          <cell r="D35" t="str">
            <v>2020-21</v>
          </cell>
          <cell r="E35" t="str">
            <v>2021-22</v>
          </cell>
          <cell r="F35" t="str">
            <v>2022-23</v>
          </cell>
          <cell r="G35" t="str">
            <v>2023-24</v>
          </cell>
        </row>
        <row r="38">
          <cell r="C38" t="str">
            <v>2017-18</v>
          </cell>
          <cell r="D38" t="str">
            <v>2018-19</v>
          </cell>
          <cell r="E38" t="str">
            <v>2019-20</v>
          </cell>
          <cell r="F38" t="str">
            <v>2020-21</v>
          </cell>
          <cell r="G38" t="str">
            <v>2021-22</v>
          </cell>
          <cell r="I38" t="e">
            <v>#NAME?</v>
          </cell>
        </row>
        <row r="41">
          <cell r="C41" t="str">
            <v>2012-13</v>
          </cell>
          <cell r="D41" t="str">
            <v>2013-14</v>
          </cell>
          <cell r="E41" t="str">
            <v>2014-15</v>
          </cell>
          <cell r="F41" t="str">
            <v>2015-16</v>
          </cell>
          <cell r="G41" t="str">
            <v>2016-17</v>
          </cell>
        </row>
        <row r="44">
          <cell r="C44" t="str">
            <v>2019-20</v>
          </cell>
        </row>
        <row r="46">
          <cell r="C46" t="str">
            <v>2023-24</v>
          </cell>
        </row>
        <row r="53">
          <cell r="C53" t="str">
            <v>Consolidated</v>
          </cell>
        </row>
        <row r="60">
          <cell r="C60" t="str">
            <v>Financial</v>
          </cell>
        </row>
        <row r="61">
          <cell r="C61" t="str">
            <v>Reset</v>
          </cell>
        </row>
        <row r="64">
          <cell r="C64" t="str">
            <v>June</v>
          </cell>
        </row>
        <row r="65">
          <cell r="C65" t="str">
            <v>June 2019</v>
          </cell>
        </row>
        <row r="69">
          <cell r="C69">
            <v>0</v>
          </cell>
        </row>
        <row r="70">
          <cell r="C70">
            <v>2013</v>
          </cell>
        </row>
        <row r="71">
          <cell r="C71">
            <v>0</v>
          </cell>
        </row>
        <row r="72">
          <cell r="C72">
            <v>0</v>
          </cell>
        </row>
        <row r="73">
          <cell r="C73">
            <v>0</v>
          </cell>
        </row>
        <row r="74">
          <cell r="C74" t="str">
            <v>CRY</v>
          </cell>
        </row>
        <row r="76">
          <cell r="C76">
            <v>5</v>
          </cell>
        </row>
        <row r="77">
          <cell r="C77" t="str">
            <v>dms_FRCP_y5</v>
          </cell>
        </row>
        <row r="78">
          <cell r="C78" t="str">
            <v>2023-24</v>
          </cell>
        </row>
        <row r="79">
          <cell r="C79">
            <v>2</v>
          </cell>
        </row>
        <row r="81">
          <cell r="C81" t="str">
            <v>2017-18</v>
          </cell>
        </row>
        <row r="82">
          <cell r="C82" t="str">
            <v>2018-19</v>
          </cell>
        </row>
      </sheetData>
      <sheetData sheetId="2"/>
      <sheetData sheetId="3"/>
      <sheetData sheetId="4"/>
      <sheetData sheetId="5"/>
      <sheetData sheetId="6"/>
      <sheetData sheetId="7">
        <row r="215">
          <cell r="C215">
            <v>-3606692.6138132736</v>
          </cell>
          <cell r="E215">
            <v>-40021.611378995702</v>
          </cell>
          <cell r="G215">
            <v>447502.27699154988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zoomScale="85" zoomScaleNormal="85" workbookViewId="0">
      <selection activeCell="B9" sqref="B9"/>
    </sheetView>
  </sheetViews>
  <sheetFormatPr defaultColWidth="9.140625" defaultRowHeight="15" x14ac:dyDescent="0.25"/>
  <cols>
    <col min="1" max="1" width="6.5703125" style="1" customWidth="1"/>
    <col min="2" max="2" width="51.28515625" style="3" customWidth="1"/>
    <col min="3" max="24" width="12.28515625" style="3" customWidth="1"/>
    <col min="25" max="29" width="12.28515625" customWidth="1"/>
    <col min="31" max="16384" width="9.140625" style="3"/>
  </cols>
  <sheetData>
    <row r="1" spans="1:34" ht="25.5" customHeight="1" x14ac:dyDescent="0.25">
      <c r="B1" s="4" t="s">
        <v>51</v>
      </c>
      <c r="C1" s="4"/>
      <c r="D1" s="4"/>
      <c r="E1" s="4"/>
      <c r="F1" s="4"/>
      <c r="G1" s="4"/>
      <c r="H1" s="4"/>
      <c r="I1" s="4"/>
      <c r="J1" s="4"/>
      <c r="K1" s="4"/>
      <c r="L1" s="4"/>
      <c r="M1" s="4"/>
      <c r="N1" s="4"/>
      <c r="O1" s="4"/>
      <c r="P1" s="4"/>
      <c r="Q1" s="4"/>
      <c r="R1" s="4"/>
      <c r="S1" s="4"/>
      <c r="T1" s="4"/>
      <c r="U1" s="4"/>
      <c r="V1" s="4"/>
      <c r="W1" s="4"/>
      <c r="X1" s="4"/>
      <c r="Y1" s="2"/>
      <c r="Z1" s="2"/>
      <c r="AA1" s="2"/>
      <c r="AB1" s="2"/>
      <c r="AC1" s="2"/>
      <c r="AD1" s="2"/>
    </row>
    <row r="2" spans="1:34" ht="39.6" customHeight="1" x14ac:dyDescent="0.25">
      <c r="A2" s="5"/>
      <c r="B2" s="263" t="s">
        <v>54</v>
      </c>
      <c r="C2" s="264"/>
      <c r="D2" s="264"/>
      <c r="E2" s="264"/>
      <c r="F2" s="264"/>
      <c r="G2" s="264"/>
      <c r="H2" s="264"/>
      <c r="I2" s="264"/>
      <c r="J2" s="264"/>
      <c r="K2" s="264"/>
      <c r="L2" s="264"/>
      <c r="M2" s="265"/>
      <c r="N2"/>
      <c r="O2"/>
      <c r="P2"/>
      <c r="Q2"/>
      <c r="R2"/>
      <c r="S2" s="6"/>
      <c r="T2"/>
      <c r="U2"/>
      <c r="V2"/>
      <c r="W2"/>
      <c r="X2"/>
      <c r="AB2" s="3"/>
      <c r="AC2" s="3"/>
      <c r="AD2" s="3"/>
    </row>
    <row r="3" spans="1:34" x14ac:dyDescent="0.25">
      <c r="B3" s="7"/>
      <c r="C3" s="7"/>
      <c r="D3" s="7"/>
      <c r="E3" s="7"/>
      <c r="F3" s="7"/>
      <c r="G3" s="7"/>
      <c r="H3" s="7"/>
      <c r="I3" s="7"/>
      <c r="J3" s="7"/>
      <c r="K3" s="7"/>
      <c r="L3" s="7"/>
      <c r="M3" s="7"/>
      <c r="N3" s="7"/>
      <c r="O3" s="7"/>
      <c r="P3" s="7"/>
      <c r="Q3" s="7"/>
      <c r="R3" s="7"/>
      <c r="S3" s="7"/>
      <c r="T3" s="7"/>
      <c r="U3" s="7"/>
      <c r="V3" s="7"/>
      <c r="W3" s="7"/>
      <c r="X3" s="7"/>
      <c r="Y3" s="2"/>
      <c r="Z3" s="2"/>
      <c r="AA3" s="2"/>
      <c r="AB3" s="2"/>
      <c r="AC3" s="2"/>
      <c r="AD3" s="2"/>
    </row>
    <row r="4" spans="1:34" x14ac:dyDescent="0.25">
      <c r="B4" s="7"/>
      <c r="C4" s="7"/>
      <c r="D4" s="7"/>
      <c r="E4" s="7"/>
      <c r="F4" s="7"/>
      <c r="G4" s="7"/>
      <c r="H4" s="7"/>
      <c r="I4" s="7"/>
      <c r="J4" s="7"/>
      <c r="K4" s="7"/>
      <c r="L4" s="7"/>
      <c r="M4" s="7"/>
      <c r="N4" s="7"/>
      <c r="O4" s="7"/>
      <c r="P4" s="7"/>
      <c r="Q4" s="7"/>
      <c r="R4" s="7"/>
      <c r="S4" s="7"/>
      <c r="T4" s="7"/>
      <c r="U4" s="7"/>
      <c r="V4" s="7"/>
      <c r="W4" s="7"/>
      <c r="X4" s="7"/>
      <c r="Y4" s="2"/>
      <c r="Z4" s="2"/>
      <c r="AA4" s="2"/>
      <c r="AB4" s="2"/>
      <c r="AC4" s="2"/>
      <c r="AD4" s="2"/>
    </row>
    <row r="5" spans="1:34" customFormat="1" ht="15.75" thickBot="1" x14ac:dyDescent="0.3">
      <c r="A5" s="1"/>
      <c r="B5" s="8"/>
      <c r="C5" s="8"/>
      <c r="D5" s="8"/>
      <c r="E5" s="8"/>
      <c r="F5" s="8"/>
      <c r="G5" s="8"/>
      <c r="H5" s="8"/>
      <c r="I5" s="8"/>
      <c r="J5" s="8"/>
      <c r="K5" s="8"/>
      <c r="L5" s="8"/>
      <c r="M5" s="8"/>
      <c r="N5" s="8"/>
    </row>
    <row r="6" spans="1:34" customFormat="1" ht="16.5" thickBot="1" x14ac:dyDescent="0.3">
      <c r="A6" s="1"/>
      <c r="B6" s="9" t="s">
        <v>0</v>
      </c>
      <c r="C6" s="9"/>
      <c r="D6" s="10"/>
      <c r="E6" s="10"/>
      <c r="F6" s="10"/>
      <c r="G6" s="10"/>
      <c r="H6" s="10"/>
      <c r="I6" s="10"/>
      <c r="J6" s="10"/>
      <c r="K6" s="10"/>
      <c r="L6" s="10"/>
      <c r="M6" s="10"/>
      <c r="N6" s="11"/>
    </row>
    <row r="7" spans="1:34" s="13" customFormat="1" ht="15.75" x14ac:dyDescent="0.25">
      <c r="A7" s="1"/>
      <c r="B7" s="12"/>
      <c r="C7" s="266" t="s">
        <v>1</v>
      </c>
      <c r="D7" s="267"/>
      <c r="E7" s="267"/>
      <c r="F7" s="267"/>
      <c r="G7" s="267"/>
      <c r="H7" s="267"/>
      <c r="I7" s="267"/>
      <c r="J7" s="267"/>
      <c r="K7" s="266" t="s">
        <v>2</v>
      </c>
      <c r="L7" s="267"/>
      <c r="M7" s="267"/>
      <c r="N7" s="268"/>
      <c r="O7"/>
      <c r="P7"/>
      <c r="Q7"/>
      <c r="R7"/>
      <c r="S7"/>
      <c r="T7"/>
      <c r="U7"/>
      <c r="V7"/>
      <c r="W7"/>
      <c r="X7"/>
      <c r="Y7"/>
      <c r="Z7"/>
      <c r="AA7"/>
      <c r="AB7"/>
      <c r="AC7"/>
      <c r="AD7"/>
    </row>
    <row r="8" spans="1:34" ht="16.5" thickBot="1" x14ac:dyDescent="0.3">
      <c r="B8" s="14"/>
      <c r="C8" s="15" t="s">
        <v>33</v>
      </c>
      <c r="D8" s="16" t="s">
        <v>34</v>
      </c>
      <c r="E8" s="17" t="s">
        <v>28</v>
      </c>
      <c r="F8" s="17" t="s">
        <v>31</v>
      </c>
      <c r="G8" s="17" t="s">
        <v>30</v>
      </c>
      <c r="H8" s="17" t="s">
        <v>32</v>
      </c>
      <c r="I8" s="17" t="s">
        <v>35</v>
      </c>
      <c r="J8" s="18" t="s">
        <v>38</v>
      </c>
      <c r="K8" s="19" t="s">
        <v>39</v>
      </c>
      <c r="L8" s="17" t="s">
        <v>41</v>
      </c>
      <c r="M8" s="17" t="s">
        <v>45</v>
      </c>
      <c r="N8" s="20" t="s">
        <v>42</v>
      </c>
      <c r="O8"/>
      <c r="P8"/>
      <c r="Q8"/>
      <c r="R8"/>
      <c r="S8"/>
      <c r="T8"/>
      <c r="U8"/>
      <c r="V8"/>
      <c r="W8"/>
      <c r="X8"/>
      <c r="AG8" s="2"/>
    </row>
    <row r="9" spans="1:34" x14ac:dyDescent="0.25">
      <c r="B9" s="21" t="s">
        <v>3</v>
      </c>
      <c r="C9" s="22">
        <v>99.2</v>
      </c>
      <c r="D9" s="23">
        <v>100.4</v>
      </c>
      <c r="E9" s="23">
        <v>102.8</v>
      </c>
      <c r="F9" s="23">
        <v>105.9</v>
      </c>
      <c r="G9" s="23">
        <v>107.5</v>
      </c>
      <c r="H9" s="24">
        <v>108.6</v>
      </c>
      <c r="I9" s="25">
        <v>110.7</v>
      </c>
      <c r="J9" s="25">
        <v>113</v>
      </c>
      <c r="K9" s="26">
        <f>J9*1.0225</f>
        <v>115.54249999999999</v>
      </c>
      <c r="L9" s="23">
        <f>K9*1.0225</f>
        <v>118.14220624999999</v>
      </c>
      <c r="M9" s="23">
        <f>L9*1.0225</f>
        <v>120.80040589062499</v>
      </c>
      <c r="N9" s="27">
        <f>M9*1.0225</f>
        <v>123.51841502316404</v>
      </c>
      <c r="O9" s="3" t="s">
        <v>52</v>
      </c>
      <c r="P9"/>
      <c r="Q9"/>
      <c r="R9"/>
      <c r="S9"/>
      <c r="T9"/>
      <c r="U9"/>
      <c r="V9"/>
      <c r="W9"/>
      <c r="X9"/>
      <c r="AG9" s="28"/>
      <c r="AH9" s="2"/>
    </row>
    <row r="10" spans="1:34" x14ac:dyDescent="0.25">
      <c r="B10" s="29" t="s">
        <v>4</v>
      </c>
      <c r="C10" s="30"/>
      <c r="D10" s="31">
        <f t="shared" ref="D10:N10" si="0">+D9/C9-1</f>
        <v>1.2096774193548487E-2</v>
      </c>
      <c r="E10" s="31">
        <f t="shared" si="0"/>
        <v>2.3904382470119501E-2</v>
      </c>
      <c r="F10" s="31">
        <f t="shared" si="0"/>
        <v>3.0155642023346418E-2</v>
      </c>
      <c r="G10" s="31">
        <f t="shared" si="0"/>
        <v>1.5108593012275628E-2</v>
      </c>
      <c r="H10" s="31">
        <f t="shared" si="0"/>
        <v>1.0232558139534831E-2</v>
      </c>
      <c r="I10" s="31">
        <f t="shared" si="0"/>
        <v>1.9337016574585641E-2</v>
      </c>
      <c r="J10" s="31">
        <f t="shared" si="0"/>
        <v>2.0776874435411097E-2</v>
      </c>
      <c r="K10" s="31">
        <f t="shared" si="0"/>
        <v>2.2499999999999964E-2</v>
      </c>
      <c r="L10" s="31">
        <f t="shared" si="0"/>
        <v>2.2499999999999964E-2</v>
      </c>
      <c r="M10" s="31">
        <f t="shared" si="0"/>
        <v>2.2499999999999964E-2</v>
      </c>
      <c r="N10" s="32">
        <f t="shared" si="0"/>
        <v>2.2499999999999964E-2</v>
      </c>
      <c r="O10"/>
      <c r="P10"/>
      <c r="Q10"/>
      <c r="R10"/>
      <c r="S10"/>
      <c r="T10"/>
      <c r="U10"/>
      <c r="V10"/>
      <c r="W10"/>
      <c r="X10"/>
    </row>
    <row r="11" spans="1:34" ht="15.75" thickBot="1" x14ac:dyDescent="0.3">
      <c r="B11" s="33" t="s">
        <v>40</v>
      </c>
      <c r="C11" s="34"/>
      <c r="D11" s="35">
        <f>E11/(1+E10)</f>
        <v>0.86894432784473252</v>
      </c>
      <c r="E11" s="36">
        <f t="shared" ref="E11:J11" si="1">F11/(1+F10)</f>
        <v>0.8897159054027739</v>
      </c>
      <c r="F11" s="36">
        <f t="shared" si="1"/>
        <v>0.9165458597485775</v>
      </c>
      <c r="G11" s="36">
        <f t="shared" si="1"/>
        <v>0.93039357812060497</v>
      </c>
      <c r="H11" s="36">
        <f t="shared" si="1"/>
        <v>0.93991388450137392</v>
      </c>
      <c r="I11" s="36">
        <f t="shared" si="1"/>
        <v>0.95808901486466014</v>
      </c>
      <c r="J11" s="36">
        <f t="shared" si="1"/>
        <v>0.97799511002444994</v>
      </c>
      <c r="K11" s="37">
        <v>1</v>
      </c>
      <c r="L11" s="37">
        <f>K11*(1+L10)</f>
        <v>1.0225</v>
      </c>
      <c r="M11" s="37">
        <f t="shared" ref="M11:N11" si="2">L11*(1+M10)</f>
        <v>1.0455062499999999</v>
      </c>
      <c r="N11" s="38">
        <f t="shared" si="2"/>
        <v>1.0690301406249998</v>
      </c>
      <c r="O11"/>
      <c r="P11"/>
      <c r="Q11"/>
      <c r="R11"/>
      <c r="S11"/>
      <c r="T11"/>
      <c r="U11"/>
      <c r="V11"/>
      <c r="W11"/>
      <c r="X11"/>
    </row>
    <row r="12" spans="1:34" x14ac:dyDescent="0.25">
      <c r="B12" s="39"/>
      <c r="C12" s="39"/>
      <c r="D12" s="39"/>
      <c r="E12" s="39"/>
      <c r="F12" s="39"/>
      <c r="G12" s="39"/>
      <c r="H12" s="39"/>
      <c r="I12" s="39"/>
      <c r="J12" s="39"/>
      <c r="K12" s="39"/>
      <c r="L12" s="39"/>
      <c r="M12" s="39"/>
      <c r="N12" s="39"/>
      <c r="O12" s="39"/>
      <c r="P12" s="39"/>
      <c r="Q12" s="39"/>
      <c r="R12" s="39"/>
      <c r="S12" s="39"/>
      <c r="T12" s="40"/>
      <c r="U12" s="40"/>
      <c r="V12" s="40"/>
      <c r="W12" s="40"/>
    </row>
    <row r="13" spans="1:34" x14ac:dyDescent="0.25">
      <c r="B13" s="39"/>
      <c r="C13" s="39"/>
      <c r="D13" s="39"/>
      <c r="E13" s="39"/>
      <c r="F13" s="39"/>
      <c r="G13" s="39"/>
      <c r="H13" s="39"/>
      <c r="I13" s="39"/>
      <c r="J13" s="39"/>
      <c r="K13" s="39"/>
      <c r="L13" s="39"/>
      <c r="M13" s="39"/>
      <c r="N13" s="39"/>
      <c r="O13" s="39"/>
      <c r="P13" s="39"/>
      <c r="Q13" s="39"/>
      <c r="R13" s="39"/>
      <c r="S13" s="39"/>
      <c r="T13" s="40"/>
      <c r="U13" s="40"/>
      <c r="V13" s="40"/>
      <c r="W13" s="40"/>
    </row>
    <row r="14" spans="1:34" x14ac:dyDescent="0.25">
      <c r="B14" s="39"/>
      <c r="C14" s="39"/>
      <c r="D14" s="39"/>
      <c r="E14" s="39"/>
      <c r="F14" s="39"/>
      <c r="G14" s="39"/>
      <c r="H14" s="39"/>
      <c r="I14" s="39"/>
      <c r="J14" s="39"/>
      <c r="K14" s="39"/>
      <c r="L14" s="39"/>
      <c r="M14" s="39"/>
      <c r="N14" s="39"/>
      <c r="O14" s="39"/>
      <c r="P14" s="39"/>
      <c r="Q14" s="39"/>
      <c r="R14" s="39"/>
      <c r="S14" s="39"/>
      <c r="T14" s="40"/>
      <c r="U14" s="40"/>
      <c r="V14" s="40"/>
      <c r="W14" s="40"/>
    </row>
    <row r="15" spans="1:34" s="43" customFormat="1" ht="18.75" x14ac:dyDescent="0.3">
      <c r="A15" s="1"/>
      <c r="B15" s="41" t="s">
        <v>5</v>
      </c>
      <c r="C15" s="42"/>
      <c r="D15" s="42"/>
      <c r="E15" s="42"/>
      <c r="F15" s="42"/>
      <c r="G15" s="42"/>
      <c r="H15" s="42"/>
      <c r="I15" s="42"/>
      <c r="J15" s="42"/>
      <c r="K15" s="42"/>
      <c r="L15" s="42"/>
      <c r="M15" s="42"/>
      <c r="N15" s="42"/>
      <c r="O15" s="42"/>
      <c r="P15" s="42"/>
      <c r="Q15" s="42"/>
      <c r="R15" s="42"/>
      <c r="S15" s="42"/>
      <c r="T15" s="42"/>
      <c r="U15" s="42"/>
      <c r="V15" s="42"/>
      <c r="W15" s="42"/>
      <c r="X15" s="42"/>
      <c r="Y15"/>
      <c r="Z15"/>
      <c r="AA15"/>
      <c r="AB15"/>
      <c r="AC15"/>
      <c r="AD15"/>
    </row>
    <row r="16" spans="1:34" customFormat="1" ht="15.75" thickBot="1" x14ac:dyDescent="0.3">
      <c r="A16" s="1"/>
    </row>
    <row r="17" spans="1:30" s="48" customFormat="1" ht="16.5" thickBot="1" x14ac:dyDescent="0.3">
      <c r="A17" s="1"/>
      <c r="B17" s="44" t="s">
        <v>6</v>
      </c>
      <c r="C17" s="45"/>
      <c r="D17" s="45"/>
      <c r="E17" s="45"/>
      <c r="F17" s="45"/>
      <c r="G17" s="45"/>
      <c r="H17" s="45"/>
      <c r="I17" s="45"/>
      <c r="J17" s="46"/>
      <c r="K17" s="46"/>
      <c r="L17" s="46"/>
      <c r="M17" s="46"/>
      <c r="N17" s="46"/>
      <c r="O17" s="46"/>
      <c r="P17" s="46"/>
      <c r="Q17" s="47"/>
      <c r="R17"/>
      <c r="S17"/>
      <c r="T17"/>
      <c r="U17"/>
      <c r="V17"/>
      <c r="Y17"/>
      <c r="Z17"/>
      <c r="AA17"/>
      <c r="AB17"/>
      <c r="AC17"/>
      <c r="AD17"/>
    </row>
    <row r="18" spans="1:30" ht="15.75" thickBot="1" x14ac:dyDescent="0.3">
      <c r="B18"/>
      <c r="C18" s="269" t="s">
        <v>29</v>
      </c>
      <c r="D18" s="270"/>
      <c r="E18" s="270"/>
      <c r="F18" s="270"/>
      <c r="G18" s="270"/>
      <c r="H18" s="269" t="s">
        <v>36</v>
      </c>
      <c r="I18" s="271"/>
      <c r="J18" s="49"/>
      <c r="K18" s="254" t="s">
        <v>46</v>
      </c>
      <c r="L18" s="255"/>
      <c r="M18" s="255"/>
      <c r="N18" s="255"/>
      <c r="O18" s="255"/>
      <c r="P18" s="255"/>
      <c r="Q18" s="256"/>
      <c r="R18"/>
      <c r="S18"/>
      <c r="T18"/>
      <c r="U18"/>
      <c r="V18"/>
      <c r="W18" s="28"/>
      <c r="X18" s="28"/>
    </row>
    <row r="19" spans="1:30" s="54" customFormat="1" ht="42" customHeight="1" x14ac:dyDescent="0.25">
      <c r="A19" s="50"/>
      <c r="B19" s="51"/>
      <c r="C19" s="244" t="s">
        <v>7</v>
      </c>
      <c r="D19" s="245"/>
      <c r="E19" s="245"/>
      <c r="F19" s="245"/>
      <c r="G19" s="246"/>
      <c r="H19" s="247" t="s">
        <v>8</v>
      </c>
      <c r="I19" s="248"/>
      <c r="J19" s="52"/>
      <c r="K19" s="244" t="s">
        <v>7</v>
      </c>
      <c r="L19" s="245"/>
      <c r="M19" s="245"/>
      <c r="N19" s="245"/>
      <c r="O19" s="246"/>
      <c r="P19" s="249" t="s">
        <v>8</v>
      </c>
      <c r="Q19" s="250"/>
      <c r="R19" s="51"/>
      <c r="S19" s="51"/>
      <c r="T19" s="51"/>
      <c r="U19" s="51"/>
      <c r="V19" s="51"/>
      <c r="W19" s="53"/>
      <c r="X19" s="53"/>
      <c r="Y19" s="51"/>
      <c r="Z19" s="51"/>
      <c r="AA19" s="51"/>
      <c r="AB19" s="51"/>
      <c r="AC19" s="51"/>
      <c r="AD19" s="51"/>
    </row>
    <row r="20" spans="1:30" ht="15.75" thickBot="1" x14ac:dyDescent="0.3">
      <c r="B20"/>
      <c r="C20" s="55" t="s">
        <v>28</v>
      </c>
      <c r="D20" s="56" t="s">
        <v>31</v>
      </c>
      <c r="E20" s="56" t="s">
        <v>30</v>
      </c>
      <c r="F20" s="56" t="s">
        <v>32</v>
      </c>
      <c r="G20" s="57" t="s">
        <v>35</v>
      </c>
      <c r="H20" s="58" t="s">
        <v>38</v>
      </c>
      <c r="I20" s="59" t="s">
        <v>39</v>
      </c>
      <c r="J20" s="49"/>
      <c r="K20" s="55" t="s">
        <v>28</v>
      </c>
      <c r="L20" s="56" t="s">
        <v>31</v>
      </c>
      <c r="M20" s="56" t="s">
        <v>30</v>
      </c>
      <c r="N20" s="56" t="s">
        <v>32</v>
      </c>
      <c r="O20" s="57" t="s">
        <v>35</v>
      </c>
      <c r="P20" s="58" t="s">
        <v>38</v>
      </c>
      <c r="Q20" s="59" t="s">
        <v>39</v>
      </c>
      <c r="R20"/>
      <c r="S20"/>
      <c r="T20"/>
      <c r="U20"/>
      <c r="V20"/>
      <c r="W20" s="28"/>
      <c r="X20" s="28"/>
    </row>
    <row r="21" spans="1:30" x14ac:dyDescent="0.25">
      <c r="B21" s="188" t="s">
        <v>9</v>
      </c>
      <c r="C21" s="60"/>
      <c r="D21" s="61"/>
      <c r="E21" s="216">
        <v>72.668155087195643</v>
      </c>
      <c r="F21" s="216">
        <v>72.526323617607076</v>
      </c>
      <c r="G21" s="217">
        <v>71.936061201303815</v>
      </c>
      <c r="H21" s="218">
        <v>66.639070481057956</v>
      </c>
      <c r="I21" s="219">
        <v>65.183566116583251</v>
      </c>
      <c r="J21" s="49"/>
      <c r="K21" s="60"/>
      <c r="L21" s="61"/>
      <c r="M21" s="196">
        <f>+E21/$D$11</f>
        <v>83.628090728708187</v>
      </c>
      <c r="N21" s="197">
        <f t="shared" ref="N21:O30" si="3">+F21/$D$11</f>
        <v>83.464867993898054</v>
      </c>
      <c r="O21" s="198">
        <f t="shared" si="3"/>
        <v>82.785581188761412</v>
      </c>
      <c r="P21" s="199">
        <f>+H21/$I$11</f>
        <v>69.554153577756452</v>
      </c>
      <c r="Q21" s="200">
        <f>+I21/$I$11</f>
        <v>68.034979114953217</v>
      </c>
      <c r="R21"/>
      <c r="S21"/>
      <c r="T21"/>
      <c r="U21"/>
      <c r="V21"/>
      <c r="W21" s="28"/>
      <c r="X21" s="62"/>
    </row>
    <row r="22" spans="1:30" x14ac:dyDescent="0.25">
      <c r="B22" s="63" t="s">
        <v>10</v>
      </c>
      <c r="C22" s="64"/>
      <c r="D22" s="65"/>
      <c r="E22" s="220"/>
      <c r="F22" s="220"/>
      <c r="G22" s="221"/>
      <c r="H22" s="222"/>
      <c r="I22" s="223"/>
      <c r="J22" s="66"/>
      <c r="K22" s="64"/>
      <c r="L22" s="65"/>
      <c r="M22" s="67"/>
      <c r="N22" s="67"/>
      <c r="O22" s="68"/>
      <c r="P22" s="69"/>
      <c r="Q22" s="68"/>
      <c r="R22"/>
      <c r="S22"/>
      <c r="T22"/>
      <c r="U22"/>
      <c r="V22"/>
      <c r="W22" s="28"/>
      <c r="X22" s="28"/>
    </row>
    <row r="23" spans="1:30" x14ac:dyDescent="0.25">
      <c r="B23" s="186" t="s">
        <v>11</v>
      </c>
      <c r="C23" s="64"/>
      <c r="D23" s="65"/>
      <c r="E23" s="216">
        <v>-0.83518957571362618</v>
      </c>
      <c r="F23" s="216">
        <v>-0.84447320539485238</v>
      </c>
      <c r="G23" s="217">
        <v>-0.85419970469708795</v>
      </c>
      <c r="H23" s="224">
        <v>-1.0769543543187208</v>
      </c>
      <c r="I23" s="225">
        <v>-1.0931322841919968</v>
      </c>
      <c r="J23" s="66"/>
      <c r="K23" s="64"/>
      <c r="L23" s="65"/>
      <c r="M23" s="201">
        <f t="shared" ref="M23:M30" si="4">+E23/$D$11</f>
        <v>-0.96115429832561394</v>
      </c>
      <c r="N23" s="201">
        <f t="shared" si="3"/>
        <v>-0.97183810093958889</v>
      </c>
      <c r="O23" s="202">
        <f t="shared" si="3"/>
        <v>-0.9830315675295147</v>
      </c>
      <c r="P23" s="203">
        <f t="shared" ref="P23:Q30" si="5">H23/$I$11</f>
        <v>-1.1240650269545691</v>
      </c>
      <c r="Q23" s="204">
        <f t="shared" si="5"/>
        <v>-1.1409506499209918</v>
      </c>
      <c r="R23"/>
      <c r="S23"/>
      <c r="T23"/>
      <c r="U23"/>
      <c r="V23"/>
      <c r="W23" s="28"/>
      <c r="X23" s="28"/>
    </row>
    <row r="24" spans="1:30" x14ac:dyDescent="0.25">
      <c r="B24" s="186" t="s">
        <v>12</v>
      </c>
      <c r="C24" s="64"/>
      <c r="D24" s="65"/>
      <c r="E24" s="216">
        <v>-1.4184419427641357</v>
      </c>
      <c r="F24" s="216">
        <v>-1.4184419427641357</v>
      </c>
      <c r="G24" s="217">
        <v>-1.4184419427641357</v>
      </c>
      <c r="H24" s="224">
        <v>-2.2767399538655324</v>
      </c>
      <c r="I24" s="225">
        <v>-2.2767399538655324</v>
      </c>
      <c r="J24" s="66"/>
      <c r="K24" s="64"/>
      <c r="L24" s="65"/>
      <c r="M24" s="201">
        <f t="shared" si="4"/>
        <v>-1.6323737865719636</v>
      </c>
      <c r="N24" s="201">
        <f t="shared" si="3"/>
        <v>-1.6323737865719636</v>
      </c>
      <c r="O24" s="202">
        <f t="shared" si="3"/>
        <v>-1.6323737865719636</v>
      </c>
      <c r="P24" s="203">
        <f t="shared" si="5"/>
        <v>-2.3763344726242845</v>
      </c>
      <c r="Q24" s="204">
        <f t="shared" si="5"/>
        <v>-2.3763344726242845</v>
      </c>
      <c r="R24"/>
      <c r="S24"/>
      <c r="T24"/>
      <c r="U24"/>
      <c r="V24"/>
      <c r="W24" s="28"/>
      <c r="X24" s="28"/>
    </row>
    <row r="25" spans="1:30" x14ac:dyDescent="0.25">
      <c r="B25" s="70"/>
      <c r="C25" s="64"/>
      <c r="D25" s="65"/>
      <c r="E25" s="216"/>
      <c r="F25" s="216"/>
      <c r="G25" s="217"/>
      <c r="H25" s="224"/>
      <c r="I25" s="225"/>
      <c r="J25" s="73"/>
      <c r="K25" s="64"/>
      <c r="L25" s="65"/>
      <c r="M25" s="201">
        <f t="shared" si="4"/>
        <v>0</v>
      </c>
      <c r="N25" s="201">
        <f t="shared" si="3"/>
        <v>0</v>
      </c>
      <c r="O25" s="202">
        <f t="shared" si="3"/>
        <v>0</v>
      </c>
      <c r="P25" s="203">
        <f t="shared" si="5"/>
        <v>0</v>
      </c>
      <c r="Q25" s="204">
        <f t="shared" si="5"/>
        <v>0</v>
      </c>
      <c r="R25"/>
      <c r="S25"/>
      <c r="T25"/>
      <c r="U25"/>
      <c r="V25"/>
      <c r="W25" s="62"/>
      <c r="X25" s="74"/>
    </row>
    <row r="26" spans="1:30" x14ac:dyDescent="0.25">
      <c r="B26" s="187" t="s">
        <v>13</v>
      </c>
      <c r="C26" s="64"/>
      <c r="D26" s="65"/>
      <c r="E26" s="216"/>
      <c r="F26" s="216"/>
      <c r="G26" s="217"/>
      <c r="H26" s="224"/>
      <c r="I26" s="225"/>
      <c r="J26" s="73"/>
      <c r="K26" s="64"/>
      <c r="L26" s="65"/>
      <c r="M26" s="201">
        <f t="shared" si="4"/>
        <v>0</v>
      </c>
      <c r="N26" s="201">
        <f t="shared" si="3"/>
        <v>0</v>
      </c>
      <c r="O26" s="202">
        <f t="shared" si="3"/>
        <v>0</v>
      </c>
      <c r="P26" s="203">
        <f t="shared" si="5"/>
        <v>0</v>
      </c>
      <c r="Q26" s="204">
        <f t="shared" si="5"/>
        <v>0</v>
      </c>
      <c r="R26"/>
      <c r="S26"/>
      <c r="T26"/>
      <c r="U26"/>
      <c r="V26"/>
      <c r="W26" s="62"/>
      <c r="X26" s="74"/>
    </row>
    <row r="27" spans="1:30" x14ac:dyDescent="0.25">
      <c r="B27" s="187" t="s">
        <v>14</v>
      </c>
      <c r="C27" s="64"/>
      <c r="D27" s="65"/>
      <c r="E27" s="216">
        <v>-2.8260107797678495</v>
      </c>
      <c r="F27" s="216">
        <v>-2.801681457562847</v>
      </c>
      <c r="G27" s="217">
        <v>-2.7992854916395951</v>
      </c>
      <c r="H27" s="224">
        <v>-2.0340133064547294</v>
      </c>
      <c r="I27" s="225">
        <v>-2.0340133064547294</v>
      </c>
      <c r="J27" s="75"/>
      <c r="K27" s="64"/>
      <c r="L27" s="65"/>
      <c r="M27" s="201">
        <f t="shared" si="4"/>
        <v>-3.2522345669454853</v>
      </c>
      <c r="N27" s="201">
        <f t="shared" si="3"/>
        <v>-3.224235854685809</v>
      </c>
      <c r="O27" s="202">
        <f t="shared" si="3"/>
        <v>-3.2214785250773694</v>
      </c>
      <c r="P27" s="203">
        <f t="shared" si="5"/>
        <v>-2.1229899047971599</v>
      </c>
      <c r="Q27" s="204">
        <f t="shared" si="5"/>
        <v>-2.1229899047971599</v>
      </c>
      <c r="R27"/>
      <c r="S27"/>
      <c r="T27"/>
      <c r="U27"/>
      <c r="V27"/>
      <c r="W27" s="62"/>
      <c r="X27" s="28"/>
    </row>
    <row r="28" spans="1:30" x14ac:dyDescent="0.25">
      <c r="B28" s="187" t="s">
        <v>15</v>
      </c>
      <c r="C28" s="64"/>
      <c r="D28" s="65"/>
      <c r="E28" s="216">
        <v>-0.32658771674613407</v>
      </c>
      <c r="F28" s="216">
        <v>-0.32377607105615575</v>
      </c>
      <c r="G28" s="217">
        <v>-0.32349918318548349</v>
      </c>
      <c r="H28" s="224">
        <v>-0.41505217094653946</v>
      </c>
      <c r="I28" s="225">
        <v>-0.41505217094653946</v>
      </c>
      <c r="J28" s="75"/>
      <c r="K28" s="64"/>
      <c r="L28" s="65"/>
      <c r="M28" s="201">
        <f t="shared" si="4"/>
        <v>-0.37584423567868719</v>
      </c>
      <c r="N28" s="201">
        <f t="shared" si="3"/>
        <v>-0.37260853276898281</v>
      </c>
      <c r="O28" s="202">
        <f t="shared" si="3"/>
        <v>-0.37228988419530601</v>
      </c>
      <c r="P28" s="203">
        <f t="shared" si="5"/>
        <v>-0.43320836008663538</v>
      </c>
      <c r="Q28" s="204">
        <f t="shared" si="5"/>
        <v>-0.43320836008663538</v>
      </c>
      <c r="R28"/>
      <c r="S28"/>
      <c r="T28"/>
      <c r="U28"/>
      <c r="V28"/>
      <c r="W28" s="62"/>
      <c r="X28" s="28"/>
    </row>
    <row r="29" spans="1:30" x14ac:dyDescent="0.25">
      <c r="B29" s="187" t="s">
        <v>16</v>
      </c>
      <c r="C29" s="64"/>
      <c r="D29" s="65"/>
      <c r="E29" s="71"/>
      <c r="F29" s="71"/>
      <c r="G29" s="72"/>
      <c r="H29" s="181"/>
      <c r="I29" s="183"/>
      <c r="J29" s="75"/>
      <c r="K29" s="64"/>
      <c r="L29" s="65"/>
      <c r="M29" s="201">
        <f t="shared" si="4"/>
        <v>0</v>
      </c>
      <c r="N29" s="201">
        <f t="shared" si="3"/>
        <v>0</v>
      </c>
      <c r="O29" s="202">
        <f t="shared" si="3"/>
        <v>0</v>
      </c>
      <c r="P29" s="203">
        <f t="shared" si="5"/>
        <v>0</v>
      </c>
      <c r="Q29" s="204">
        <f t="shared" si="5"/>
        <v>0</v>
      </c>
      <c r="R29"/>
      <c r="S29"/>
      <c r="T29"/>
      <c r="U29"/>
      <c r="V29"/>
      <c r="W29" s="62"/>
      <c r="X29" s="28"/>
    </row>
    <row r="30" spans="1:30" ht="15.75" thickBot="1" x14ac:dyDescent="0.3">
      <c r="B30" s="76" t="s">
        <v>17</v>
      </c>
      <c r="C30" s="64"/>
      <c r="D30" s="65"/>
      <c r="E30" s="77"/>
      <c r="F30" s="77"/>
      <c r="G30" s="78"/>
      <c r="H30" s="182"/>
      <c r="I30" s="184"/>
      <c r="J30" s="75"/>
      <c r="K30" s="64"/>
      <c r="L30" s="65"/>
      <c r="M30" s="201">
        <f t="shared" si="4"/>
        <v>0</v>
      </c>
      <c r="N30" s="201">
        <f t="shared" si="3"/>
        <v>0</v>
      </c>
      <c r="O30" s="202">
        <f t="shared" si="3"/>
        <v>0</v>
      </c>
      <c r="P30" s="203">
        <f t="shared" si="5"/>
        <v>0</v>
      </c>
      <c r="Q30" s="204">
        <f t="shared" si="5"/>
        <v>0</v>
      </c>
      <c r="R30"/>
      <c r="S30"/>
      <c r="T30"/>
      <c r="U30"/>
      <c r="V30"/>
      <c r="W30" s="62"/>
      <c r="X30" s="28"/>
    </row>
    <row r="31" spans="1:30" ht="15.75" thickBot="1" x14ac:dyDescent="0.3">
      <c r="B31" s="79" t="s">
        <v>18</v>
      </c>
      <c r="C31" s="80"/>
      <c r="D31" s="81"/>
      <c r="E31" s="82">
        <f>SUM(E21:E30)</f>
        <v>67.261925072203894</v>
      </c>
      <c r="F31" s="82">
        <f t="shared" ref="F31:I31" si="6">SUM(F21:F30)</f>
        <v>67.137950940829086</v>
      </c>
      <c r="G31" s="82">
        <f t="shared" si="6"/>
        <v>66.540634879017503</v>
      </c>
      <c r="H31" s="82">
        <f t="shared" si="6"/>
        <v>60.836310695472442</v>
      </c>
      <c r="I31" s="185">
        <f t="shared" si="6"/>
        <v>59.364628401124456</v>
      </c>
      <c r="J31" s="75"/>
      <c r="K31" s="80">
        <f t="shared" ref="K31:Q31" si="7">+SUM(K21:K30)</f>
        <v>0</v>
      </c>
      <c r="L31" s="81">
        <f t="shared" si="7"/>
        <v>0</v>
      </c>
      <c r="M31" s="83">
        <f t="shared" si="7"/>
        <v>77.406483841186443</v>
      </c>
      <c r="N31" s="83">
        <f t="shared" si="7"/>
        <v>77.263811718931706</v>
      </c>
      <c r="O31" s="84">
        <f t="shared" si="7"/>
        <v>76.576407425387259</v>
      </c>
      <c r="P31" s="85">
        <f t="shared" si="7"/>
        <v>63.497555813293808</v>
      </c>
      <c r="Q31" s="86">
        <f t="shared" si="7"/>
        <v>61.961495727524145</v>
      </c>
      <c r="R31"/>
      <c r="S31"/>
      <c r="T31"/>
      <c r="U31"/>
      <c r="V31"/>
      <c r="W31" s="62"/>
      <c r="X31" s="28"/>
    </row>
    <row r="32" spans="1:30" ht="15.75" thickBot="1" x14ac:dyDescent="0.3">
      <c r="B32" s="87"/>
      <c r="C32" s="88"/>
      <c r="D32" s="89"/>
      <c r="E32" s="89"/>
      <c r="F32" s="89"/>
      <c r="G32" s="89"/>
      <c r="H32" s="89"/>
      <c r="I32" s="89"/>
      <c r="J32" s="90"/>
      <c r="K32" s="88"/>
      <c r="L32" s="88"/>
      <c r="M32" s="88"/>
      <c r="N32" s="88"/>
      <c r="O32" s="88"/>
      <c r="P32" s="88"/>
      <c r="Q32" s="88"/>
      <c r="R32"/>
      <c r="S32"/>
      <c r="T32"/>
      <c r="U32"/>
      <c r="V32"/>
      <c r="W32" s="91"/>
      <c r="X32" s="28"/>
    </row>
    <row r="33" spans="1:30" s="48" customFormat="1" ht="16.5" thickBot="1" x14ac:dyDescent="0.3">
      <c r="A33" s="1"/>
      <c r="B33" s="44" t="s">
        <v>19</v>
      </c>
      <c r="C33" s="46"/>
      <c r="D33" s="46"/>
      <c r="E33" s="46"/>
      <c r="F33" s="46"/>
      <c r="G33" s="46"/>
      <c r="H33" s="46"/>
      <c r="I33" s="46"/>
      <c r="J33" s="46"/>
      <c r="K33" s="46"/>
      <c r="L33" s="46"/>
      <c r="M33" s="46"/>
      <c r="N33" s="46"/>
      <c r="O33" s="46"/>
      <c r="P33" s="46"/>
      <c r="Q33" s="47"/>
      <c r="R33"/>
      <c r="S33"/>
      <c r="T33"/>
      <c r="U33"/>
      <c r="V33"/>
      <c r="Y33"/>
      <c r="Z33"/>
      <c r="AA33"/>
      <c r="AB33"/>
      <c r="AC33"/>
      <c r="AD33"/>
    </row>
    <row r="34" spans="1:30" ht="15.75" thickBot="1" x14ac:dyDescent="0.3">
      <c r="B34" s="92"/>
      <c r="C34" s="251" t="s">
        <v>20</v>
      </c>
      <c r="D34" s="252"/>
      <c r="E34" s="252"/>
      <c r="F34" s="252"/>
      <c r="G34" s="252"/>
      <c r="H34" s="252"/>
      <c r="I34" s="253"/>
      <c r="J34" s="93"/>
      <c r="K34" s="254" t="s">
        <v>46</v>
      </c>
      <c r="L34" s="255"/>
      <c r="M34" s="255"/>
      <c r="N34" s="255"/>
      <c r="O34" s="255"/>
      <c r="P34" s="255"/>
      <c r="Q34" s="256"/>
      <c r="R34"/>
      <c r="S34"/>
      <c r="T34"/>
      <c r="U34"/>
      <c r="V34"/>
      <c r="W34" s="28"/>
      <c r="X34" s="28"/>
    </row>
    <row r="35" spans="1:30" s="13" customFormat="1" ht="42" customHeight="1" x14ac:dyDescent="0.25">
      <c r="A35" s="94"/>
      <c r="B35" s="92"/>
      <c r="C35" s="244" t="s">
        <v>7</v>
      </c>
      <c r="D35" s="245"/>
      <c r="E35" s="245"/>
      <c r="F35" s="245"/>
      <c r="G35" s="246"/>
      <c r="H35" s="247" t="s">
        <v>8</v>
      </c>
      <c r="I35" s="248"/>
      <c r="J35" s="95"/>
      <c r="K35" s="244" t="s">
        <v>7</v>
      </c>
      <c r="L35" s="245"/>
      <c r="M35" s="245"/>
      <c r="N35" s="245"/>
      <c r="O35" s="246"/>
      <c r="P35" s="249" t="s">
        <v>8</v>
      </c>
      <c r="Q35" s="250"/>
      <c r="R35" s="96"/>
      <c r="S35" s="96"/>
      <c r="T35" s="96"/>
      <c r="U35" s="96"/>
      <c r="V35" s="96"/>
      <c r="W35" s="97"/>
      <c r="X35" s="97"/>
      <c r="Y35" s="96"/>
      <c r="Z35" s="96"/>
      <c r="AA35" s="96"/>
      <c r="AB35" s="96"/>
      <c r="AC35" s="96"/>
      <c r="AD35" s="96"/>
    </row>
    <row r="36" spans="1:30" ht="15.75" thickBot="1" x14ac:dyDescent="0.3">
      <c r="B36" s="98"/>
      <c r="C36" s="55" t="s">
        <v>28</v>
      </c>
      <c r="D36" s="56" t="s">
        <v>31</v>
      </c>
      <c r="E36" s="56" t="s">
        <v>30</v>
      </c>
      <c r="F36" s="56" t="s">
        <v>32</v>
      </c>
      <c r="G36" s="57" t="s">
        <v>35</v>
      </c>
      <c r="H36" s="58" t="s">
        <v>38</v>
      </c>
      <c r="I36" s="59" t="s">
        <v>39</v>
      </c>
      <c r="J36" s="73"/>
      <c r="K36" s="55" t="s">
        <v>28</v>
      </c>
      <c r="L36" s="56" t="s">
        <v>31</v>
      </c>
      <c r="M36" s="56" t="s">
        <v>30</v>
      </c>
      <c r="N36" s="56" t="s">
        <v>32</v>
      </c>
      <c r="O36" s="57" t="s">
        <v>35</v>
      </c>
      <c r="P36" s="58" t="s">
        <v>38</v>
      </c>
      <c r="Q36" s="59" t="s">
        <v>39</v>
      </c>
      <c r="R36"/>
      <c r="S36"/>
      <c r="T36"/>
      <c r="U36"/>
      <c r="V36"/>
    </row>
    <row r="37" spans="1:30" x14ac:dyDescent="0.25">
      <c r="B37" s="188" t="s">
        <v>21</v>
      </c>
      <c r="C37" s="60"/>
      <c r="D37" s="61"/>
      <c r="E37" s="226">
        <v>64.148366390287165</v>
      </c>
      <c r="F37" s="226">
        <v>69.966424362383407</v>
      </c>
      <c r="G37" s="227">
        <v>93.629681026057952</v>
      </c>
      <c r="H37" s="228">
        <v>79.215879081537764</v>
      </c>
      <c r="I37" s="99"/>
      <c r="J37" s="73"/>
      <c r="K37" s="60"/>
      <c r="L37" s="61"/>
      <c r="M37" s="190">
        <f>+E37/G$11*(1+G$10)^0.5</f>
        <v>69.466456990105158</v>
      </c>
      <c r="N37" s="191">
        <f t="shared" ref="N37:P48" si="8">+F37/H$11*(1+H$10)^0.5</f>
        <v>74.819068213009174</v>
      </c>
      <c r="O37" s="192">
        <f t="shared" si="8"/>
        <v>98.665786226452454</v>
      </c>
      <c r="P37" s="193">
        <f t="shared" si="8"/>
        <v>81.835355627356378</v>
      </c>
      <c r="Q37" s="100"/>
      <c r="R37"/>
      <c r="S37"/>
      <c r="T37"/>
      <c r="U37"/>
      <c r="V37"/>
    </row>
    <row r="38" spans="1:30" x14ac:dyDescent="0.25">
      <c r="B38" s="63" t="s">
        <v>22</v>
      </c>
      <c r="C38" s="64"/>
      <c r="D38" s="65"/>
      <c r="E38" s="220"/>
      <c r="F38" s="220"/>
      <c r="G38" s="221"/>
      <c r="H38" s="229"/>
      <c r="I38" s="99"/>
      <c r="J38" s="75"/>
      <c r="K38" s="64"/>
      <c r="L38" s="65"/>
      <c r="M38" s="67"/>
      <c r="N38" s="67"/>
      <c r="O38" s="68"/>
      <c r="P38" s="101"/>
      <c r="Q38" s="102"/>
      <c r="R38"/>
      <c r="S38"/>
      <c r="T38"/>
      <c r="U38"/>
      <c r="V38"/>
      <c r="W38" s="28"/>
      <c r="X38" s="28"/>
    </row>
    <row r="39" spans="1:30" x14ac:dyDescent="0.25">
      <c r="B39" s="189" t="str">
        <f>B23</f>
        <v>Debt raising costs</v>
      </c>
      <c r="C39" s="64"/>
      <c r="D39" s="65"/>
      <c r="E39" s="226">
        <v>0</v>
      </c>
      <c r="F39" s="226">
        <v>0</v>
      </c>
      <c r="G39" s="227">
        <v>0</v>
      </c>
      <c r="H39" s="230"/>
      <c r="I39" s="99"/>
      <c r="J39" s="73"/>
      <c r="K39" s="64"/>
      <c r="L39" s="65"/>
      <c r="M39" s="194">
        <f t="shared" ref="M39:M48" si="9">+E39/G$11*(1+G$10)^0.5</f>
        <v>0</v>
      </c>
      <c r="N39" s="194">
        <f t="shared" si="8"/>
        <v>0</v>
      </c>
      <c r="O39" s="195">
        <f t="shared" si="8"/>
        <v>0</v>
      </c>
      <c r="P39" s="193">
        <f t="shared" si="8"/>
        <v>0</v>
      </c>
      <c r="Q39" s="103"/>
      <c r="R39"/>
      <c r="S39"/>
      <c r="T39"/>
      <c r="U39"/>
      <c r="V39"/>
      <c r="W39" s="28"/>
      <c r="X39" s="28"/>
    </row>
    <row r="40" spans="1:30" ht="15" customHeight="1" x14ac:dyDescent="0.25">
      <c r="B40" s="189" t="str">
        <f>B24</f>
        <v>GSL</v>
      </c>
      <c r="C40" s="64"/>
      <c r="D40" s="65"/>
      <c r="E40" s="226">
        <v>-3.3987475099999997</v>
      </c>
      <c r="F40" s="226">
        <v>-2.1486900000000002</v>
      </c>
      <c r="G40" s="227">
        <v>-2.98854</v>
      </c>
      <c r="H40" s="230">
        <v>-2.3044612527784132</v>
      </c>
      <c r="I40" s="99"/>
      <c r="J40" s="75"/>
      <c r="K40" s="64"/>
      <c r="L40" s="65"/>
      <c r="M40" s="194">
        <f t="shared" si="9"/>
        <v>-3.6805137996373074</v>
      </c>
      <c r="N40" s="194">
        <f t="shared" si="8"/>
        <v>-2.297716156623304</v>
      </c>
      <c r="O40" s="195">
        <f t="shared" si="8"/>
        <v>-3.1492860547836137</v>
      </c>
      <c r="P40" s="193">
        <f t="shared" si="8"/>
        <v>-2.3806641842157763</v>
      </c>
      <c r="Q40" s="103"/>
      <c r="R40"/>
      <c r="S40"/>
      <c r="T40"/>
      <c r="U40"/>
      <c r="V40"/>
      <c r="W40" s="28"/>
      <c r="X40" s="28"/>
    </row>
    <row r="41" spans="1:30" ht="15" customHeight="1" x14ac:dyDescent="0.25">
      <c r="B41" s="189"/>
      <c r="C41" s="64"/>
      <c r="D41" s="65"/>
      <c r="E41" s="226"/>
      <c r="F41" s="226"/>
      <c r="G41" s="227"/>
      <c r="H41" s="230"/>
      <c r="I41" s="99"/>
      <c r="J41" s="75"/>
      <c r="K41" s="64"/>
      <c r="L41" s="65"/>
      <c r="M41" s="194">
        <f t="shared" si="9"/>
        <v>0</v>
      </c>
      <c r="N41" s="194">
        <f t="shared" si="8"/>
        <v>0</v>
      </c>
      <c r="O41" s="195">
        <f t="shared" si="8"/>
        <v>0</v>
      </c>
      <c r="P41" s="193">
        <f t="shared" si="8"/>
        <v>0</v>
      </c>
      <c r="Q41" s="103"/>
      <c r="R41"/>
      <c r="S41"/>
      <c r="T41"/>
      <c r="U41"/>
      <c r="V41"/>
      <c r="W41" s="28"/>
      <c r="X41" s="28"/>
    </row>
    <row r="42" spans="1:30" ht="15" customHeight="1" x14ac:dyDescent="0.25">
      <c r="B42" s="189" t="s">
        <v>50</v>
      </c>
      <c r="C42" s="64"/>
      <c r="D42" s="65"/>
      <c r="E42" s="226">
        <v>-9.0952000000000005E-2</v>
      </c>
      <c r="F42" s="226">
        <v>-0.23659812</v>
      </c>
      <c r="G42" s="227">
        <v>-1.6590658199999999</v>
      </c>
      <c r="H42" s="230"/>
      <c r="I42" s="99"/>
      <c r="J42" s="75"/>
      <c r="K42" s="64"/>
      <c r="L42" s="65"/>
      <c r="M42" s="194">
        <f t="shared" si="9"/>
        <v>-9.8492191644036664E-2</v>
      </c>
      <c r="N42" s="194">
        <f t="shared" si="8"/>
        <v>-0.25300779682071367</v>
      </c>
      <c r="O42" s="195">
        <f t="shared" si="8"/>
        <v>-1.7483028003286356</v>
      </c>
      <c r="P42" s="193">
        <f t="shared" si="8"/>
        <v>0</v>
      </c>
      <c r="Q42" s="103"/>
      <c r="R42"/>
      <c r="S42"/>
      <c r="T42"/>
      <c r="U42"/>
      <c r="V42"/>
      <c r="W42" s="28"/>
      <c r="X42" s="28"/>
    </row>
    <row r="43" spans="1:30" ht="15" customHeight="1" x14ac:dyDescent="0.25">
      <c r="B43" s="189" t="s">
        <v>13</v>
      </c>
      <c r="C43" s="64"/>
      <c r="D43" s="65"/>
      <c r="E43" s="226"/>
      <c r="F43" s="226"/>
      <c r="G43" s="227"/>
      <c r="H43" s="230"/>
      <c r="I43" s="99"/>
      <c r="J43" s="75"/>
      <c r="K43" s="64"/>
      <c r="L43" s="65"/>
      <c r="M43" s="194">
        <f t="shared" si="9"/>
        <v>0</v>
      </c>
      <c r="N43" s="194">
        <f t="shared" si="8"/>
        <v>0</v>
      </c>
      <c r="O43" s="195">
        <f t="shared" si="8"/>
        <v>0</v>
      </c>
      <c r="P43" s="193">
        <f t="shared" si="8"/>
        <v>0</v>
      </c>
      <c r="Q43" s="103"/>
      <c r="R43"/>
      <c r="S43"/>
      <c r="T43"/>
      <c r="U43"/>
      <c r="V43"/>
      <c r="W43" s="28"/>
      <c r="X43" s="28"/>
    </row>
    <row r="44" spans="1:30" ht="15" customHeight="1" x14ac:dyDescent="0.25">
      <c r="B44" s="189" t="s">
        <v>14</v>
      </c>
      <c r="C44" s="64"/>
      <c r="D44" s="65"/>
      <c r="E44" s="226">
        <v>-1.9121018737098394</v>
      </c>
      <c r="F44" s="226">
        <v>-2.7451439671725817</v>
      </c>
      <c r="G44" s="227">
        <v>-3.8445</v>
      </c>
      <c r="H44" s="230">
        <v>-3.8736225000000002</v>
      </c>
      <c r="I44" s="99"/>
      <c r="J44" s="75"/>
      <c r="K44" s="64"/>
      <c r="L44" s="65"/>
      <c r="M44" s="194">
        <f t="shared" si="9"/>
        <v>-2.0706208130481034</v>
      </c>
      <c r="N44" s="194">
        <f t="shared" si="8"/>
        <v>-2.9355382328904742</v>
      </c>
      <c r="O44" s="195">
        <f t="shared" si="8"/>
        <v>-4.0512859916934696</v>
      </c>
      <c r="P44" s="193">
        <f t="shared" si="8"/>
        <v>-4.0017137792201805</v>
      </c>
      <c r="Q44" s="103"/>
      <c r="R44"/>
      <c r="S44" s="257" t="s">
        <v>53</v>
      </c>
      <c r="T44" s="258"/>
      <c r="U44"/>
      <c r="V44"/>
      <c r="W44" s="28"/>
      <c r="X44" s="28"/>
    </row>
    <row r="45" spans="1:30" ht="15" customHeight="1" x14ac:dyDescent="0.25">
      <c r="B45" s="189" t="s">
        <v>15</v>
      </c>
      <c r="C45" s="64"/>
      <c r="D45" s="65"/>
      <c r="E45" s="226">
        <v>-0.39017543849675795</v>
      </c>
      <c r="F45" s="226">
        <v>-0.37016317630702661</v>
      </c>
      <c r="G45" s="227">
        <v>-0.59013840000000006</v>
      </c>
      <c r="H45" s="230">
        <v>-0.6</v>
      </c>
      <c r="I45" s="99"/>
      <c r="J45" s="75"/>
      <c r="K45" s="64"/>
      <c r="L45" s="65"/>
      <c r="M45" s="194">
        <f t="shared" si="9"/>
        <v>-0.42252214424332313</v>
      </c>
      <c r="N45" s="194">
        <f t="shared" si="8"/>
        <v>-0.39583649143787869</v>
      </c>
      <c r="O45" s="195">
        <f t="shared" si="8"/>
        <v>-0.62188046119921914</v>
      </c>
      <c r="P45" s="193">
        <f t="shared" si="8"/>
        <v>-0.6198405413878374</v>
      </c>
      <c r="Q45" s="103"/>
      <c r="R45"/>
      <c r="S45" s="259"/>
      <c r="T45" s="260"/>
      <c r="U45"/>
      <c r="V45"/>
      <c r="W45" s="28"/>
      <c r="X45" s="28"/>
    </row>
    <row r="46" spans="1:30" ht="15" customHeight="1" x14ac:dyDescent="0.25">
      <c r="B46" s="189" t="s">
        <v>16</v>
      </c>
      <c r="C46" s="64"/>
      <c r="D46" s="65"/>
      <c r="E46" s="226"/>
      <c r="F46" s="226"/>
      <c r="G46" s="227"/>
      <c r="H46" s="230"/>
      <c r="I46" s="99"/>
      <c r="J46" s="75"/>
      <c r="K46" s="64"/>
      <c r="L46" s="65"/>
      <c r="M46" s="194">
        <f t="shared" si="9"/>
        <v>0</v>
      </c>
      <c r="N46" s="194">
        <f t="shared" si="8"/>
        <v>0</v>
      </c>
      <c r="O46" s="195">
        <f t="shared" si="8"/>
        <v>0</v>
      </c>
      <c r="P46" s="193">
        <f t="shared" si="8"/>
        <v>0</v>
      </c>
      <c r="Q46" s="103"/>
      <c r="R46"/>
      <c r="S46" s="259"/>
      <c r="T46" s="260"/>
      <c r="U46"/>
      <c r="V46"/>
      <c r="W46" s="28"/>
      <c r="X46" s="28"/>
    </row>
    <row r="47" spans="1:30" ht="15" customHeight="1" x14ac:dyDescent="0.25">
      <c r="B47" s="104"/>
      <c r="C47" s="64"/>
      <c r="D47" s="65"/>
      <c r="E47" s="226"/>
      <c r="F47" s="226"/>
      <c r="G47" s="227"/>
      <c r="H47" s="230"/>
      <c r="I47" s="99"/>
      <c r="J47" s="105"/>
      <c r="K47" s="64"/>
      <c r="L47" s="65"/>
      <c r="M47" s="194">
        <f t="shared" si="9"/>
        <v>0</v>
      </c>
      <c r="N47" s="194">
        <f t="shared" si="8"/>
        <v>0</v>
      </c>
      <c r="O47" s="195">
        <f t="shared" si="8"/>
        <v>0</v>
      </c>
      <c r="P47" s="193">
        <f t="shared" si="8"/>
        <v>0</v>
      </c>
      <c r="Q47" s="106"/>
      <c r="R47"/>
      <c r="S47" s="259"/>
      <c r="T47" s="260"/>
      <c r="U47"/>
      <c r="V47"/>
      <c r="W47" s="74"/>
      <c r="X47" s="107"/>
    </row>
    <row r="48" spans="1:30" ht="15.75" customHeight="1" thickBot="1" x14ac:dyDescent="0.3">
      <c r="B48" s="108" t="s">
        <v>23</v>
      </c>
      <c r="C48" s="109"/>
      <c r="D48" s="110"/>
      <c r="E48" s="226">
        <f>-[1]Sheet1!C215/1000000</f>
        <v>3.6066926138132738</v>
      </c>
      <c r="F48" s="226">
        <f>-[1]Sheet1!G215/1000000</f>
        <v>-0.44750227699154987</v>
      </c>
      <c r="G48" s="226">
        <f>-[1]Sheet1!E215/1000000</f>
        <v>4.0021611378995701E-2</v>
      </c>
      <c r="H48" s="231"/>
      <c r="I48" s="99"/>
      <c r="J48" s="105"/>
      <c r="K48" s="109"/>
      <c r="L48" s="110"/>
      <c r="M48" s="194">
        <f t="shared" si="9"/>
        <v>3.9056981717920274</v>
      </c>
      <c r="N48" s="194">
        <f t="shared" si="8"/>
        <v>-0.47853958084656284</v>
      </c>
      <c r="O48" s="195">
        <f t="shared" si="8"/>
        <v>4.2174273259129993E-2</v>
      </c>
      <c r="P48" s="193">
        <f t="shared" si="8"/>
        <v>0</v>
      </c>
      <c r="Q48" s="111"/>
      <c r="R48"/>
      <c r="S48" s="259"/>
      <c r="T48" s="260"/>
      <c r="U48"/>
      <c r="V48"/>
      <c r="W48" s="74"/>
      <c r="X48" s="107"/>
    </row>
    <row r="49" spans="1:33" s="118" customFormat="1" ht="15.75" customHeight="1" thickBot="1" x14ac:dyDescent="0.3">
      <c r="A49" s="1"/>
      <c r="B49" s="112" t="s">
        <v>24</v>
      </c>
      <c r="C49" s="80"/>
      <c r="D49" s="81"/>
      <c r="E49" s="82">
        <f>SUM(E37:E48)</f>
        <v>61.963082181893846</v>
      </c>
      <c r="F49" s="82">
        <f>SUM(F37:F48)</f>
        <v>64.01832682191224</v>
      </c>
      <c r="G49" s="113">
        <f>SUM(G37:G48)</f>
        <v>84.587458417436949</v>
      </c>
      <c r="H49" s="114">
        <f>SUM(H37:H48)</f>
        <v>72.437795328759364</v>
      </c>
      <c r="I49" s="115"/>
      <c r="J49" s="116"/>
      <c r="K49" s="80">
        <f>K37+SUM(K39:K48)</f>
        <v>0</v>
      </c>
      <c r="L49" s="81">
        <f>L37+SUM(L39:L48)</f>
        <v>0</v>
      </c>
      <c r="M49" s="83">
        <f t="shared" ref="M49:O49" si="10">M37+SUM(M39:M48)</f>
        <v>67.10000621332442</v>
      </c>
      <c r="N49" s="83">
        <f t="shared" si="10"/>
        <v>68.45842995439024</v>
      </c>
      <c r="O49" s="83">
        <f t="shared" si="10"/>
        <v>89.137205191706641</v>
      </c>
      <c r="P49" s="85">
        <f>+SUM(P37:P48)</f>
        <v>74.833137122532591</v>
      </c>
      <c r="Q49" s="115">
        <f>Q31-(P31-P49)</f>
        <v>73.297077036762929</v>
      </c>
      <c r="R49" s="215" t="s">
        <v>38</v>
      </c>
      <c r="S49" s="261"/>
      <c r="T49" s="262"/>
      <c r="U49"/>
      <c r="V49"/>
      <c r="W49" s="117"/>
      <c r="X49" s="117"/>
      <c r="Y49"/>
      <c r="Z49"/>
      <c r="AA49"/>
      <c r="AB49"/>
      <c r="AC49"/>
      <c r="AD49"/>
    </row>
    <row r="50" spans="1:33" customFormat="1" ht="40.5" customHeight="1" thickBot="1" x14ac:dyDescent="0.3">
      <c r="A50" s="1"/>
      <c r="B50" s="167"/>
      <c r="C50" s="167"/>
      <c r="D50" s="167"/>
      <c r="E50" s="167"/>
      <c r="F50" s="167"/>
      <c r="G50" s="168"/>
      <c r="H50" s="168"/>
      <c r="I50" s="168"/>
      <c r="J50" s="168"/>
    </row>
    <row r="51" spans="1:33" s="96" customFormat="1" ht="18.75" thickBot="1" x14ac:dyDescent="0.3">
      <c r="A51" s="1"/>
      <c r="B51" s="167"/>
      <c r="C51" s="167"/>
      <c r="D51" s="167"/>
      <c r="E51" s="167"/>
      <c r="F51" s="167"/>
      <c r="G51" s="168"/>
      <c r="H51" s="168"/>
      <c r="I51" s="168"/>
      <c r="J51" s="168"/>
      <c r="K51" s="119" t="s">
        <v>47</v>
      </c>
      <c r="L51" s="120"/>
      <c r="M51" s="121"/>
      <c r="N51" s="120"/>
      <c r="O51" s="121"/>
      <c r="P51" s="122"/>
      <c r="Q51" s="123"/>
      <c r="R51"/>
      <c r="S51"/>
      <c r="T51"/>
      <c r="U51"/>
      <c r="V51"/>
      <c r="W51"/>
      <c r="X51"/>
      <c r="Y51"/>
      <c r="Z51"/>
      <c r="AB51"/>
      <c r="AC51"/>
      <c r="AD51"/>
      <c r="AE51"/>
      <c r="AF51"/>
      <c r="AG51"/>
    </row>
    <row r="52" spans="1:33" ht="15.75" thickBot="1" x14ac:dyDescent="0.3">
      <c r="B52" s="167"/>
      <c r="C52" s="167"/>
      <c r="D52" s="167"/>
      <c r="E52" s="167"/>
      <c r="F52" s="167"/>
      <c r="G52" s="168"/>
      <c r="H52" s="168"/>
      <c r="I52" s="168"/>
      <c r="J52" s="168"/>
      <c r="K52" s="124"/>
      <c r="L52" s="125"/>
      <c r="M52" s="125"/>
      <c r="N52" s="125"/>
      <c r="O52" s="126">
        <f>(O31-O49)-(M31-M49)</f>
        <v>-22.867275394181405</v>
      </c>
      <c r="P52" s="127">
        <f>(P31-P49)-(O31-O49)+(M31-M49)</f>
        <v>11.531694084942622</v>
      </c>
      <c r="Q52" s="128">
        <f>(Q31-Q49)-(P31-P49)</f>
        <v>0</v>
      </c>
      <c r="R52"/>
      <c r="S52"/>
      <c r="T52"/>
      <c r="U52"/>
      <c r="V52"/>
      <c r="W52"/>
      <c r="X52"/>
      <c r="AA52" s="28"/>
      <c r="AE52"/>
      <c r="AF52"/>
      <c r="AG52"/>
    </row>
    <row r="53" spans="1:33" ht="23.25" customHeight="1" thickBot="1" x14ac:dyDescent="0.3">
      <c r="B53" s="167"/>
      <c r="C53" s="167"/>
      <c r="D53" s="167"/>
      <c r="E53" s="167"/>
      <c r="F53" s="167"/>
      <c r="G53" s="168"/>
      <c r="H53" s="168"/>
      <c r="I53" s="168"/>
      <c r="J53" s="168"/>
      <c r="K53" s="129"/>
      <c r="L53" s="129"/>
      <c r="M53" s="129"/>
      <c r="N53" s="129"/>
      <c r="O53" s="129"/>
      <c r="P53" s="129"/>
      <c r="Q53" s="129"/>
      <c r="R53" s="129"/>
      <c r="S53" s="129"/>
      <c r="T53" s="129"/>
      <c r="U53"/>
      <c r="V53"/>
      <c r="W53"/>
      <c r="X53"/>
      <c r="AA53" s="130"/>
      <c r="AE53"/>
      <c r="AF53"/>
      <c r="AG53"/>
    </row>
    <row r="54" spans="1:33" s="96" customFormat="1" ht="18.75" thickBot="1" x14ac:dyDescent="0.3">
      <c r="A54" s="1"/>
      <c r="B54" s="167"/>
      <c r="C54" s="167"/>
      <c r="D54" s="167"/>
      <c r="E54" s="167"/>
      <c r="F54" s="167"/>
      <c r="G54" s="168"/>
      <c r="H54" s="168"/>
      <c r="I54" s="168"/>
      <c r="J54" s="168"/>
      <c r="K54" s="131" t="s">
        <v>25</v>
      </c>
      <c r="L54" s="132"/>
      <c r="M54" s="133"/>
      <c r="N54" s="132"/>
      <c r="O54" s="133"/>
      <c r="P54" s="132"/>
      <c r="Q54" s="132"/>
      <c r="R54" s="132"/>
      <c r="S54" s="132"/>
      <c r="T54" s="132"/>
      <c r="U54" s="132"/>
      <c r="V54" s="132"/>
      <c r="W54" s="134"/>
      <c r="X54"/>
      <c r="Y54"/>
      <c r="Z54"/>
      <c r="AA54"/>
      <c r="AB54"/>
      <c r="AC54"/>
    </row>
    <row r="55" spans="1:33" ht="59.25" customHeight="1" x14ac:dyDescent="0.25">
      <c r="B55" s="167"/>
      <c r="C55" s="167"/>
      <c r="D55" s="167"/>
      <c r="E55" s="167"/>
      <c r="F55" s="167"/>
      <c r="G55" s="168"/>
      <c r="H55" s="168"/>
      <c r="I55" s="168"/>
      <c r="J55" s="168"/>
      <c r="K55" s="135"/>
      <c r="L55" s="135"/>
      <c r="M55" s="135"/>
      <c r="N55" s="135"/>
      <c r="O55" s="136"/>
      <c r="P55" s="239" t="s">
        <v>8</v>
      </c>
      <c r="Q55" s="240"/>
      <c r="R55" s="241" t="s">
        <v>26</v>
      </c>
      <c r="S55" s="242"/>
      <c r="T55" s="242"/>
      <c r="U55" s="242"/>
      <c r="V55" s="243"/>
      <c r="W55" s="137"/>
      <c r="X55"/>
      <c r="AE55"/>
    </row>
    <row r="56" spans="1:33" x14ac:dyDescent="0.25">
      <c r="B56" s="167"/>
      <c r="C56" s="167"/>
      <c r="D56" s="167"/>
      <c r="E56" s="167"/>
      <c r="F56" s="167"/>
      <c r="G56" s="168"/>
      <c r="H56" s="168"/>
      <c r="I56" s="168"/>
      <c r="J56" s="168"/>
      <c r="K56" s="138"/>
      <c r="L56" s="138"/>
      <c r="M56" s="138"/>
      <c r="N56" s="138"/>
      <c r="O56" s="139"/>
      <c r="P56" s="140" t="s">
        <v>46</v>
      </c>
      <c r="Q56" s="141"/>
      <c r="R56" s="141"/>
      <c r="S56" s="141"/>
      <c r="T56" s="141"/>
      <c r="U56" s="141"/>
      <c r="V56" s="141"/>
      <c r="W56" s="142"/>
      <c r="X56"/>
      <c r="AE56"/>
    </row>
    <row r="57" spans="1:33" ht="15.75" thickBot="1" x14ac:dyDescent="0.3">
      <c r="B57" s="167"/>
      <c r="C57" s="167"/>
      <c r="D57" s="167"/>
      <c r="E57" s="167"/>
      <c r="F57" s="167"/>
      <c r="G57" s="168"/>
      <c r="H57" s="168"/>
      <c r="I57" s="168"/>
      <c r="J57" s="168"/>
      <c r="K57" s="143"/>
      <c r="L57" s="143"/>
      <c r="M57" s="143"/>
      <c r="N57" s="143"/>
      <c r="O57" s="144"/>
      <c r="P57" s="145" t="s">
        <v>38</v>
      </c>
      <c r="Q57" s="146" t="s">
        <v>39</v>
      </c>
      <c r="R57" s="147" t="s">
        <v>41</v>
      </c>
      <c r="S57" s="147" t="s">
        <v>45</v>
      </c>
      <c r="T57" s="147" t="s">
        <v>42</v>
      </c>
      <c r="U57" s="147" t="s">
        <v>44</v>
      </c>
      <c r="V57" s="147" t="s">
        <v>43</v>
      </c>
      <c r="W57" s="148" t="s">
        <v>27</v>
      </c>
      <c r="X57"/>
      <c r="AE57"/>
    </row>
    <row r="58" spans="1:33" ht="15.75" thickBot="1" x14ac:dyDescent="0.3">
      <c r="B58" s="167"/>
      <c r="C58" s="167"/>
      <c r="D58" s="167"/>
      <c r="E58" s="167"/>
      <c r="F58" s="167"/>
      <c r="G58" s="168"/>
      <c r="H58" s="168"/>
      <c r="I58" s="168"/>
      <c r="J58" s="168"/>
      <c r="K58" s="232" t="s">
        <v>37</v>
      </c>
      <c r="L58" s="233"/>
      <c r="M58" s="234"/>
      <c r="N58" s="234"/>
      <c r="O58" s="149"/>
      <c r="P58" s="205">
        <f>$O$52</f>
        <v>-22.867275394181405</v>
      </c>
      <c r="Q58" s="206">
        <f t="shared" ref="Q58:T58" si="11">$O$52</f>
        <v>-22.867275394181405</v>
      </c>
      <c r="R58" s="206">
        <f t="shared" si="11"/>
        <v>-22.867275394181405</v>
      </c>
      <c r="S58" s="206">
        <f t="shared" si="11"/>
        <v>-22.867275394181405</v>
      </c>
      <c r="T58" s="207">
        <f t="shared" si="11"/>
        <v>-22.867275394181405</v>
      </c>
      <c r="U58" s="150"/>
      <c r="V58" s="151"/>
      <c r="W58" s="152"/>
      <c r="X58"/>
      <c r="AE58"/>
    </row>
    <row r="59" spans="1:33" ht="15.75" thickBot="1" x14ac:dyDescent="0.3">
      <c r="B59" s="167"/>
      <c r="C59" s="167"/>
      <c r="D59" s="167"/>
      <c r="E59" s="167"/>
      <c r="F59" s="167"/>
      <c r="G59" s="168"/>
      <c r="H59" s="168"/>
      <c r="I59" s="168"/>
      <c r="J59" s="168"/>
      <c r="K59" s="232" t="s">
        <v>38</v>
      </c>
      <c r="L59" s="233"/>
      <c r="M59" s="235"/>
      <c r="N59" s="235"/>
      <c r="O59" s="149"/>
      <c r="P59" s="153"/>
      <c r="Q59" s="208">
        <f>$P$52</f>
        <v>11.531694084942622</v>
      </c>
      <c r="R59" s="209">
        <f>$P$52</f>
        <v>11.531694084942622</v>
      </c>
      <c r="S59" s="209">
        <f t="shared" ref="S59:U59" si="12">$P$52</f>
        <v>11.531694084942622</v>
      </c>
      <c r="T59" s="209">
        <f t="shared" si="12"/>
        <v>11.531694084942622</v>
      </c>
      <c r="U59" s="207">
        <f t="shared" si="12"/>
        <v>11.531694084942622</v>
      </c>
      <c r="V59" s="154"/>
      <c r="W59" s="155"/>
      <c r="X59"/>
      <c r="AE59"/>
    </row>
    <row r="60" spans="1:33" ht="15.75" thickBot="1" x14ac:dyDescent="0.3">
      <c r="B60" s="167"/>
      <c r="C60" s="167"/>
      <c r="D60" s="167"/>
      <c r="E60" s="167"/>
      <c r="F60" s="167"/>
      <c r="G60" s="168"/>
      <c r="H60" s="168"/>
      <c r="I60" s="168"/>
      <c r="J60" s="168"/>
      <c r="K60" s="236" t="s">
        <v>39</v>
      </c>
      <c r="L60" s="237"/>
      <c r="M60" s="238"/>
      <c r="N60" s="238"/>
      <c r="O60" s="156"/>
      <c r="P60" s="157"/>
      <c r="Q60" s="158"/>
      <c r="R60" s="210">
        <f>$Q$52</f>
        <v>0</v>
      </c>
      <c r="S60" s="211">
        <f t="shared" ref="S60:V60" si="13">$Q$52</f>
        <v>0</v>
      </c>
      <c r="T60" s="212">
        <f t="shared" si="13"/>
        <v>0</v>
      </c>
      <c r="U60" s="213">
        <f t="shared" si="13"/>
        <v>0</v>
      </c>
      <c r="V60" s="214">
        <f t="shared" si="13"/>
        <v>0</v>
      </c>
      <c r="W60" s="159"/>
      <c r="X60"/>
      <c r="AE60"/>
    </row>
    <row r="61" spans="1:33" ht="15.75" thickBot="1" x14ac:dyDescent="0.3">
      <c r="B61" s="167"/>
      <c r="C61" s="167"/>
      <c r="D61" s="167"/>
      <c r="E61" s="167"/>
      <c r="F61" s="167"/>
      <c r="G61" s="168"/>
      <c r="H61" s="168"/>
      <c r="I61" s="168"/>
      <c r="J61" s="168"/>
      <c r="K61" s="160" t="s">
        <v>48</v>
      </c>
      <c r="L61" s="161"/>
      <c r="M61" s="160"/>
      <c r="N61" s="162"/>
      <c r="O61" s="163"/>
      <c r="P61" s="164"/>
      <c r="Q61" s="164"/>
      <c r="R61" s="164">
        <f>+SUM(R58:R60)</f>
        <v>-11.335581309238783</v>
      </c>
      <c r="S61" s="164">
        <f t="shared" ref="S61:V61" si="14">+SUM(S58:S60)</f>
        <v>-11.335581309238783</v>
      </c>
      <c r="T61" s="164">
        <f t="shared" si="14"/>
        <v>-11.335581309238783</v>
      </c>
      <c r="U61" s="164">
        <f t="shared" si="14"/>
        <v>11.531694084942622</v>
      </c>
      <c r="V61" s="164">
        <f t="shared" si="14"/>
        <v>0</v>
      </c>
      <c r="W61" s="164">
        <f>SUM(R61:V61)</f>
        <v>-22.475049842773728</v>
      </c>
      <c r="X61"/>
      <c r="AE61"/>
    </row>
    <row r="62" spans="1:33" ht="15.75" thickBot="1" x14ac:dyDescent="0.3">
      <c r="B62" s="167"/>
      <c r="C62" s="167"/>
      <c r="D62" s="167"/>
      <c r="E62" s="167"/>
      <c r="F62" s="167"/>
      <c r="G62" s="168"/>
      <c r="H62" s="168"/>
      <c r="I62" s="168"/>
      <c r="J62" s="168"/>
      <c r="K62" s="165"/>
      <c r="L62" s="165"/>
      <c r="M62" s="165"/>
      <c r="N62" s="165"/>
      <c r="O62" s="165"/>
      <c r="P62" s="165"/>
      <c r="Q62" s="165"/>
      <c r="R62" s="165"/>
      <c r="S62" s="166"/>
      <c r="T62" s="166"/>
      <c r="U62" s="166"/>
      <c r="V62" s="166"/>
      <c r="W62" s="74"/>
      <c r="X62"/>
      <c r="AE62"/>
    </row>
    <row r="63" spans="1:33" ht="15.75" thickBot="1" x14ac:dyDescent="0.3">
      <c r="B63" s="167"/>
      <c r="C63" s="167"/>
      <c r="D63" s="167"/>
      <c r="E63" s="167"/>
      <c r="F63" s="167"/>
      <c r="G63" s="168"/>
      <c r="H63" s="168"/>
      <c r="I63" s="168"/>
      <c r="J63" s="168"/>
      <c r="K63" s="169" t="s">
        <v>49</v>
      </c>
      <c r="L63" s="170"/>
      <c r="M63" s="169"/>
      <c r="N63" s="170"/>
      <c r="O63" s="170"/>
      <c r="P63" s="171"/>
      <c r="Q63" s="171"/>
      <c r="R63" s="164">
        <f>R61</f>
        <v>-11.335581309238783</v>
      </c>
      <c r="S63" s="164">
        <f>S61</f>
        <v>-11.335581309238783</v>
      </c>
      <c r="T63" s="164">
        <f>T61</f>
        <v>-11.335581309238783</v>
      </c>
      <c r="U63" s="164">
        <f>U61</f>
        <v>11.531694084942622</v>
      </c>
      <c r="V63" s="164">
        <f>V61</f>
        <v>0</v>
      </c>
      <c r="W63" s="164">
        <f>SUM(R63:V63)</f>
        <v>-22.475049842773728</v>
      </c>
      <c r="X63"/>
      <c r="AE63"/>
    </row>
    <row r="64" spans="1:33" s="118" customFormat="1" x14ac:dyDescent="0.25">
      <c r="A64" s="1"/>
      <c r="B64" s="167"/>
      <c r="C64" s="167"/>
      <c r="D64" s="167"/>
      <c r="E64" s="167"/>
      <c r="F64" s="167"/>
      <c r="G64" s="168"/>
      <c r="H64" s="168"/>
      <c r="I64" s="168"/>
      <c r="J64" s="168"/>
      <c r="K64" s="172"/>
      <c r="L64" s="172"/>
      <c r="M64" s="173"/>
      <c r="N64" s="172"/>
      <c r="O64" s="172"/>
      <c r="P64" s="172"/>
      <c r="Q64" s="173"/>
      <c r="R64" s="173"/>
      <c r="S64" s="173"/>
      <c r="T64" s="174"/>
      <c r="U64" s="174"/>
      <c r="V64" s="2"/>
      <c r="W64" s="2"/>
      <c r="X64"/>
      <c r="Y64"/>
      <c r="AA64"/>
      <c r="AB64"/>
      <c r="AC64"/>
      <c r="AD64"/>
      <c r="AE64"/>
      <c r="AF64"/>
    </row>
    <row r="65" spans="2:32" ht="18" x14ac:dyDescent="0.25">
      <c r="B65" s="167"/>
      <c r="C65" s="167"/>
      <c r="D65" s="167"/>
      <c r="E65" s="167"/>
      <c r="F65" s="167"/>
      <c r="G65" s="168"/>
      <c r="H65" s="168"/>
      <c r="I65" s="168"/>
      <c r="J65" s="168"/>
      <c r="K65" s="175"/>
      <c r="L65" s="175"/>
      <c r="M65" s="176"/>
      <c r="N65" s="176"/>
      <c r="O65" s="176"/>
      <c r="P65" s="176"/>
      <c r="Q65" s="176"/>
      <c r="R65" s="177"/>
      <c r="S65" s="177"/>
      <c r="T65" s="177"/>
      <c r="U65" s="177"/>
      <c r="V65" s="177"/>
      <c r="W65" s="177"/>
      <c r="X65" s="176"/>
      <c r="AE65"/>
      <c r="AF65"/>
    </row>
    <row r="66" spans="2:32" x14ac:dyDescent="0.25">
      <c r="B66" s="167"/>
      <c r="C66" s="167"/>
      <c r="D66" s="167"/>
      <c r="E66" s="167"/>
      <c r="F66" s="167"/>
      <c r="G66" s="167"/>
      <c r="H66" s="167"/>
      <c r="I66" s="167"/>
      <c r="J66" s="167"/>
      <c r="K66" s="172"/>
      <c r="L66" s="172"/>
      <c r="M66" s="178"/>
      <c r="N66" s="179"/>
      <c r="O66" s="179"/>
      <c r="P66" s="179"/>
      <c r="Q66" s="178"/>
      <c r="R66" s="180"/>
      <c r="S66" s="180"/>
      <c r="T66" s="180"/>
      <c r="U66" s="180"/>
      <c r="V66" s="180"/>
      <c r="W66" s="180"/>
      <c r="X66" s="2"/>
      <c r="AE66"/>
      <c r="AF66"/>
    </row>
  </sheetData>
  <mergeCells count="25">
    <mergeCell ref="B2:M2"/>
    <mergeCell ref="C7:J7"/>
    <mergeCell ref="K7:N7"/>
    <mergeCell ref="C18:G18"/>
    <mergeCell ref="H18:I18"/>
    <mergeCell ref="K18:Q18"/>
    <mergeCell ref="P55:Q55"/>
    <mergeCell ref="R55:V55"/>
    <mergeCell ref="C19:G19"/>
    <mergeCell ref="H19:I19"/>
    <mergeCell ref="K19:O19"/>
    <mergeCell ref="P19:Q19"/>
    <mergeCell ref="C34:I34"/>
    <mergeCell ref="K34:Q34"/>
    <mergeCell ref="C35:G35"/>
    <mergeCell ref="H35:I35"/>
    <mergeCell ref="K35:O35"/>
    <mergeCell ref="P35:Q35"/>
    <mergeCell ref="S44:T49"/>
    <mergeCell ref="K58:L58"/>
    <mergeCell ref="M58:N58"/>
    <mergeCell ref="K59:L59"/>
    <mergeCell ref="M59:N59"/>
    <mergeCell ref="K60:L60"/>
    <mergeCell ref="M60:N60"/>
  </mergeCells>
  <conditionalFormatting sqref="I37 I39:I41">
    <cfRule type="expression" dxfId="17" priority="18">
      <formula>dms_TradingName="Western Power (D)"</formula>
    </cfRule>
  </conditionalFormatting>
  <conditionalFormatting sqref="I42:I48">
    <cfRule type="expression" dxfId="16" priority="17">
      <formula>dms_TradingName="Western Power (D)"</formula>
    </cfRule>
  </conditionalFormatting>
  <conditionalFormatting sqref="E23:I29 E21:I21">
    <cfRule type="expression" dxfId="15" priority="16">
      <formula>dms_TradingName="Western Power (D)"</formula>
    </cfRule>
  </conditionalFormatting>
  <conditionalFormatting sqref="E27:I29">
    <cfRule type="expression" dxfId="14" priority="15">
      <formula>dms_TradingName="Western Power (D)"</formula>
    </cfRule>
  </conditionalFormatting>
  <conditionalFormatting sqref="E30:I30">
    <cfRule type="expression" dxfId="13" priority="14">
      <formula>dms_TradingName="Western Power (D)"</formula>
    </cfRule>
  </conditionalFormatting>
  <conditionalFormatting sqref="H37 E41:H41 E39:F40 H39:H40">
    <cfRule type="expression" dxfId="12" priority="13">
      <formula>dms_TradingName="Western Power (D)"</formula>
    </cfRule>
  </conditionalFormatting>
  <conditionalFormatting sqref="E47:H47 H48 H42:H45">
    <cfRule type="expression" dxfId="11" priority="12">
      <formula>dms_TradingName="Western Power (D)"</formula>
    </cfRule>
  </conditionalFormatting>
  <conditionalFormatting sqref="E37:G37">
    <cfRule type="expression" dxfId="10" priority="11">
      <formula>dms_TradingName="Western Power (D)"</formula>
    </cfRule>
  </conditionalFormatting>
  <conditionalFormatting sqref="G39:G40">
    <cfRule type="expression" dxfId="9" priority="10">
      <formula>dms_TradingName="Western Power (D)"</formula>
    </cfRule>
  </conditionalFormatting>
  <conditionalFormatting sqref="G42:G43">
    <cfRule type="expression" dxfId="8" priority="9">
      <formula>dms_TradingName="Western Power (D)"</formula>
    </cfRule>
  </conditionalFormatting>
  <conditionalFormatting sqref="G44:G45">
    <cfRule type="expression" dxfId="7" priority="8">
      <formula>dms_TradingName="Western Power (D)"</formula>
    </cfRule>
  </conditionalFormatting>
  <conditionalFormatting sqref="E46:F46">
    <cfRule type="expression" dxfId="6" priority="1">
      <formula>dms_TradingName="Western Power (D)"</formula>
    </cfRule>
  </conditionalFormatting>
  <conditionalFormatting sqref="E42:F42">
    <cfRule type="expression" dxfId="5" priority="7">
      <formula>dms_TradingName="Western Power (D)"</formula>
    </cfRule>
  </conditionalFormatting>
  <conditionalFormatting sqref="E44:F45">
    <cfRule type="expression" dxfId="4" priority="6">
      <formula>dms_TradingName="Western Power (D)"</formula>
    </cfRule>
  </conditionalFormatting>
  <conditionalFormatting sqref="E43:F43">
    <cfRule type="expression" dxfId="3" priority="5">
      <formula>dms_TradingName="Western Power (D)"</formula>
    </cfRule>
  </conditionalFormatting>
  <conditionalFormatting sqref="E48:G48">
    <cfRule type="expression" dxfId="2" priority="4">
      <formula>dms_TradingName="Western Power (D)"</formula>
    </cfRule>
  </conditionalFormatting>
  <conditionalFormatting sqref="H46">
    <cfRule type="expression" dxfId="1" priority="3">
      <formula>dms_TradingName="Western Power (D)"</formula>
    </cfRule>
  </conditionalFormatting>
  <conditionalFormatting sqref="G46">
    <cfRule type="expression" dxfId="0" priority="2">
      <formula>dms_TradingName="Western Power (D)"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AER Draft Decision EBSS  TN 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Tsafack, Esther</dc:creator>
  <cp:lastModifiedBy>Mafi, Toa</cp:lastModifiedBy>
  <dcterms:created xsi:type="dcterms:W3CDTF">2018-09-21T01:39:25Z</dcterms:created>
  <dcterms:modified xsi:type="dcterms:W3CDTF">2018-09-25T05:39:59Z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