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Opex modelling\AER opex models\23. Vic GAAR 2023-28\AGN\5. ECM\"/>
    </mc:Choice>
  </mc:AlternateContent>
  <xr:revisionPtr revIDLastSave="0" documentId="13_ncr:1_{5A1EB9BE-49FA-46FE-953E-F4AD04DA5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raft Decision" sheetId="9" r:id="rId1"/>
  </sheets>
  <definedNames>
    <definedName name="dms_PRCP_BaseYear" localSheetId="0">'Draft Decision'!$C$13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0" i="9" l="1"/>
  <c r="AA69" i="9"/>
  <c r="O6" i="9"/>
  <c r="N7" i="9" l="1"/>
  <c r="AA60" i="9" l="1"/>
  <c r="Z60" i="9"/>
  <c r="Y60" i="9"/>
  <c r="X60" i="9"/>
  <c r="W60" i="9"/>
  <c r="M41" i="9"/>
  <c r="L41" i="9"/>
  <c r="O30" i="9"/>
  <c r="M27" i="9"/>
  <c r="L27" i="9"/>
  <c r="J27" i="9"/>
  <c r="K27" i="9"/>
  <c r="H27" i="9"/>
  <c r="N6" i="9"/>
  <c r="M6" i="9"/>
  <c r="L6" i="9"/>
  <c r="K6" i="9"/>
  <c r="J6" i="9"/>
  <c r="I6" i="9"/>
  <c r="H6" i="9"/>
  <c r="G6" i="9"/>
  <c r="F6" i="9"/>
  <c r="E6" i="9"/>
  <c r="G41" i="9" l="1"/>
  <c r="F41" i="9"/>
  <c r="F27" i="9"/>
  <c r="I27" i="9"/>
  <c r="V40" i="9"/>
  <c r="V39" i="9"/>
  <c r="V38" i="9"/>
  <c r="V35" i="9"/>
  <c r="V37" i="9"/>
  <c r="V36" i="9"/>
  <c r="V33" i="9"/>
  <c r="G27" i="9"/>
  <c r="U40" i="9" l="1"/>
  <c r="U39" i="9"/>
  <c r="U38" i="9"/>
  <c r="U35" i="9"/>
  <c r="V26" i="9"/>
  <c r="U37" i="9"/>
  <c r="V18" i="9"/>
  <c r="V25" i="9"/>
  <c r="V23" i="9"/>
  <c r="V22" i="9"/>
  <c r="V21" i="9"/>
  <c r="V20" i="9"/>
  <c r="U36" i="9"/>
  <c r="U33" i="9"/>
  <c r="M7" i="9"/>
  <c r="V41" i="9"/>
  <c r="V27" i="9" l="1"/>
  <c r="U41" i="9"/>
  <c r="T36" i="9"/>
  <c r="T40" i="9"/>
  <c r="T39" i="9"/>
  <c r="T38" i="9"/>
  <c r="L7" i="9"/>
  <c r="T33" i="9"/>
  <c r="T35" i="9"/>
  <c r="K7" i="9" l="1"/>
  <c r="S36" i="9"/>
  <c r="S40" i="9"/>
  <c r="S39" i="9"/>
  <c r="S38" i="9"/>
  <c r="S35" i="9"/>
  <c r="S33" i="9"/>
  <c r="J7" i="9" l="1"/>
  <c r="R36" i="9"/>
  <c r="R40" i="9"/>
  <c r="R39" i="9"/>
  <c r="R38" i="9"/>
  <c r="R33" i="9"/>
  <c r="R35" i="9"/>
  <c r="I7" i="9" l="1"/>
  <c r="Q36" i="9"/>
  <c r="Q33" i="9"/>
  <c r="Q40" i="9"/>
  <c r="Q39" i="9"/>
  <c r="Q38" i="9"/>
  <c r="Q35" i="9"/>
  <c r="Q25" i="9" l="1"/>
  <c r="Q23" i="9"/>
  <c r="Q22" i="9"/>
  <c r="Q21" i="9"/>
  <c r="P35" i="9"/>
  <c r="S25" i="9"/>
  <c r="U20" i="9"/>
  <c r="U26" i="9"/>
  <c r="Q20" i="9"/>
  <c r="Q26" i="9"/>
  <c r="T26" i="9"/>
  <c r="U18" i="9"/>
  <c r="H7" i="9"/>
  <c r="P40" i="9"/>
  <c r="P38" i="9"/>
  <c r="S26" i="9"/>
  <c r="U25" i="9"/>
  <c r="U23" i="9"/>
  <c r="U22" i="9"/>
  <c r="U21" i="9"/>
  <c r="R26" i="9"/>
  <c r="T25" i="9"/>
  <c r="T23" i="9"/>
  <c r="T22" i="9"/>
  <c r="T21" i="9"/>
  <c r="S18" i="9"/>
  <c r="P39" i="9"/>
  <c r="S23" i="9"/>
  <c r="S21" i="9"/>
  <c r="P37" i="9"/>
  <c r="R25" i="9"/>
  <c r="R23" i="9"/>
  <c r="R22" i="9"/>
  <c r="R21" i="9"/>
  <c r="S22" i="9"/>
  <c r="R18" i="9"/>
  <c r="R20" i="9"/>
  <c r="P36" i="9"/>
  <c r="T20" i="9"/>
  <c r="S20" i="9"/>
  <c r="P33" i="9"/>
  <c r="Q18" i="9"/>
  <c r="T18" i="9"/>
  <c r="G7" i="9" l="1"/>
  <c r="U27" i="9"/>
  <c r="V49" i="9" s="1"/>
  <c r="R27" i="9"/>
  <c r="T27" i="9"/>
  <c r="Q27" i="9"/>
  <c r="P41" i="9"/>
  <c r="S27" i="9"/>
  <c r="F7" i="9" l="1"/>
  <c r="E7" i="9" l="1"/>
  <c r="D7" i="9" l="1"/>
  <c r="P26" i="9" l="1"/>
  <c r="P25" i="9"/>
  <c r="P21" i="9"/>
  <c r="P22" i="9"/>
  <c r="P20" i="9"/>
  <c r="P18" i="9"/>
  <c r="P23" i="9"/>
  <c r="P27" i="9" l="1"/>
  <c r="O26" i="9" l="1"/>
  <c r="O21" i="9"/>
  <c r="O23" i="9"/>
  <c r="O20" i="9"/>
  <c r="O18" i="9"/>
  <c r="O25" i="9"/>
  <c r="O22" i="9"/>
  <c r="K41" i="9"/>
  <c r="T37" i="9"/>
  <c r="J41" i="9"/>
  <c r="S37" i="9"/>
  <c r="I41" i="9"/>
  <c r="R37" i="9"/>
  <c r="H41" i="9"/>
  <c r="Q37" i="9"/>
  <c r="O27" i="9" l="1"/>
  <c r="O41" i="9"/>
  <c r="T41" i="9"/>
  <c r="S41" i="9"/>
  <c r="Q41" i="9"/>
  <c r="R41" i="9"/>
  <c r="Q46" i="9" l="1"/>
  <c r="S55" i="9" s="1"/>
  <c r="T46" i="9"/>
  <c r="X58" i="9" s="1"/>
  <c r="U42" i="9"/>
  <c r="U46" i="9" s="1"/>
  <c r="U49" i="9"/>
  <c r="W55" i="9"/>
  <c r="R55" i="9"/>
  <c r="S46" i="9"/>
  <c r="R46" i="9"/>
  <c r="T55" i="9" l="1"/>
  <c r="U55" i="9"/>
  <c r="V55" i="9"/>
  <c r="Y58" i="9"/>
  <c r="U58" i="9"/>
  <c r="V58" i="9"/>
  <c r="Z58" i="9"/>
  <c r="W58" i="9"/>
  <c r="Y59" i="9"/>
  <c r="X59" i="9"/>
  <c r="W59" i="9"/>
  <c r="V59" i="9"/>
  <c r="AA59" i="9"/>
  <c r="AA61" i="9" s="1"/>
  <c r="AA63" i="9" s="1"/>
  <c r="Z59" i="9"/>
  <c r="W57" i="9"/>
  <c r="X57" i="9"/>
  <c r="Y57" i="9"/>
  <c r="U57" i="9"/>
  <c r="T57" i="9"/>
  <c r="V57" i="9"/>
  <c r="X56" i="9"/>
  <c r="V56" i="9"/>
  <c r="W56" i="9"/>
  <c r="S56" i="9"/>
  <c r="U56" i="9"/>
  <c r="T56" i="9"/>
  <c r="Z61" i="9" l="1"/>
  <c r="Z63" i="9" s="1"/>
  <c r="W61" i="9"/>
  <c r="Y61" i="9"/>
  <c r="Y63" i="9" s="1"/>
  <c r="X61" i="9"/>
  <c r="X63" i="9" s="1"/>
  <c r="AB61" i="9" l="1"/>
  <c r="W63" i="9"/>
  <c r="AB63" i="9" s="1"/>
</calcChain>
</file>

<file path=xl/sharedStrings.xml><?xml version="1.0" encoding="utf-8"?>
<sst xmlns="http://schemas.openxmlformats.org/spreadsheetml/2006/main" count="77" uniqueCount="51">
  <si>
    <t>Actual</t>
  </si>
  <si>
    <t>2023-24</t>
  </si>
  <si>
    <t>2024-25</t>
  </si>
  <si>
    <t>2025-26</t>
  </si>
  <si>
    <t>2026-27</t>
  </si>
  <si>
    <t>2027-28</t>
  </si>
  <si>
    <t>Actual and estimated inflation</t>
  </si>
  <si>
    <t>Estimated</t>
  </si>
  <si>
    <t xml:space="preserve">Inflation rate (per cent) </t>
  </si>
  <si>
    <t>Previous period</t>
  </si>
  <si>
    <t>Total opex allowance</t>
  </si>
  <si>
    <t xml:space="preserve">$m, Actual </t>
  </si>
  <si>
    <t xml:space="preserve">Total opex </t>
  </si>
  <si>
    <t>Carryover</t>
  </si>
  <si>
    <t>Total</t>
  </si>
  <si>
    <t>Base year non-recurrent efficiency gain ($m)</t>
  </si>
  <si>
    <r>
      <t xml:space="preserve">Base year for the previous period </t>
    </r>
    <r>
      <rPr>
        <b/>
        <sz val="9"/>
        <color rgb="FFFF0000"/>
        <rFont val="Calibri"/>
        <family val="2"/>
        <scheme val="minor"/>
      </rPr>
      <t>(drop down menu)</t>
    </r>
  </si>
  <si>
    <t>7.5.1.1 - Opex allowance applicable to ECM (ECM target)</t>
  </si>
  <si>
    <t>Forecast opex for ECM purposes</t>
  </si>
  <si>
    <t>7.5.1.2 - Actual and estimated opex applicable to ECM</t>
  </si>
  <si>
    <t>Actual opex for ECM purposes</t>
  </si>
  <si>
    <t>Plus (less) forecast opex adjustments (enter with the same sign)</t>
  </si>
  <si>
    <t>Less approved excludable costs (enter as positive values)</t>
  </si>
  <si>
    <t>HY2023</t>
  </si>
  <si>
    <t>ABS CPI index - December (rebased)</t>
  </si>
  <si>
    <t>$m, real December 2022</t>
  </si>
  <si>
    <t>Incremental gain for 2022 &amp; HY2023 true up $m, real June 2023</t>
  </si>
  <si>
    <t>7.5.1 -  The carryover amounts that arise from applying the ECM during the current access arrangement period</t>
  </si>
  <si>
    <t>Current access arrangement period</t>
  </si>
  <si>
    <t>Forthcoming access arrangement period</t>
  </si>
  <si>
    <t>Debt raising costs (clause 5.1(iii)(g)(ii))</t>
  </si>
  <si>
    <t>Any cost category that is not forecast using a single year revealed cost approach for the 2023-28 access arrangement period (clause 5.1(iii)(g)(ii))</t>
  </si>
  <si>
    <t>Approved pass through event costs (clause 5.1(iii)(h))</t>
  </si>
  <si>
    <t>Movements in provisions related to opex (clause 5.1(iii)(g)(i))</t>
  </si>
  <si>
    <t>Change in scale adjustment (clause 4.13(11)(b))</t>
  </si>
  <si>
    <t>Ancilliary reference services (ARS) (clause 5.1(iii)(g)(ii))</t>
  </si>
  <si>
    <t>Network management fee</t>
  </si>
  <si>
    <t>Ancillary reference services (ARS) (clause 5.1(iii)(g)(ii))</t>
  </si>
  <si>
    <t>Unaccounted for gas (UAFG) (clause 5.1(iii)(g)(ii))</t>
  </si>
  <si>
    <t>$m, real December 2017</t>
  </si>
  <si>
    <t>$m, real December 2012</t>
  </si>
  <si>
    <t>Reconstructed cumulative index (2022=1)</t>
  </si>
  <si>
    <t>$m, real June 2023</t>
  </si>
  <si>
    <t>Incremental gain $m, real June 2023</t>
  </si>
  <si>
    <t>AGN (Albury and Victoria) to nominate base year used to forecast opex 
(drop down menu)</t>
  </si>
  <si>
    <t>Total Carryover Amount ($m, June 2023)</t>
  </si>
  <si>
    <t>2023-27 PTRM inputs ($m, June 2023)</t>
  </si>
  <si>
    <t>Carryover - true-up for actual 2022 and HY2023 opex</t>
  </si>
  <si>
    <t>2028-29</t>
  </si>
  <si>
    <t>2022 true up</t>
  </si>
  <si>
    <t>HY2023 true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</si>
</sst>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_(* #,##0.00_);_(* \(#,##0.00\);_(* &quot;-&quot;??_);_(@_)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9" formatCode="_([$€-2]* #,##0.00_);_([$€-2]* \(#,##0.00\);_([$€-2]* &quot;-&quot;??_)"/>
    <numFmt numFmtId="170" formatCode="_-* #,##0.00_-;[Red]\(#,##0.00\)_-;_-* &quot;-&quot;??_-;_-@_-"/>
    <numFmt numFmtId="171" formatCode="mm/dd/yy"/>
    <numFmt numFmtId="172" formatCode="0_);[Red]\(0\)"/>
    <numFmt numFmtId="173" formatCode="0.0%"/>
    <numFmt numFmtId="174" formatCode="_(* #,##0.0_);_(* \(#,##0.0\);_(* &quot;-&quot;?_);_(@_)"/>
    <numFmt numFmtId="175" formatCode="_(* #,##0_);_(* \(#,##0\);_(* &quot;-&quot;?_);_(@_)"/>
    <numFmt numFmtId="176" formatCode="#,##0.000_ ;[Red]\-#,##0.000\ 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7" formatCode="0.0"/>
    <numFmt numFmtId="188" formatCode="_-* #,##0_-;\-* #,##0_-;_-* &quot;-&quot;??_-;_-@_-"/>
    <numFmt numFmtId="190" formatCode="#,##0.0_ ;\-#,##0.0\ "/>
    <numFmt numFmtId="191" formatCode="_-* #,##0.0000_-;\-* #,##0.0000_-;_-* &quot;-&quot;??_-;_-@_-"/>
    <numFmt numFmtId="192" formatCode="0.0000"/>
    <numFmt numFmtId="193" formatCode="0.00000000"/>
    <numFmt numFmtId="194" formatCode="#,##0.0;\–#,##0.0;&quot;–&quot;"/>
  </numFmts>
  <fonts count="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Helv"/>
      <charset val="204"/>
    </font>
    <font>
      <sz val="14"/>
      <name val="System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2"/>
      <color theme="0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b/>
      <sz val="9"/>
      <color indexed="9"/>
      <name val="Arial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b/>
      <sz val="11"/>
      <color indexed="63"/>
      <name val="Calibri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2"/>
      <color theme="0"/>
      <name val="Calibri"/>
      <family val="2"/>
      <scheme val="minor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1"/>
      <color indexed="10"/>
      <name val="Calibri"/>
      <family val="2"/>
    </font>
    <font>
      <b/>
      <sz val="10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vertAlign val="superscript"/>
      <sz val="5"/>
      <name val="Arial"/>
      <family val="2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theme="0" tint="-0.34998626667073579"/>
      </right>
      <top style="medium">
        <color auto="1"/>
      </top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710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8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0" fontId="13" fillId="0" borderId="0"/>
    <xf numFmtId="0" fontId="13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170" fontId="15" fillId="0" borderId="0"/>
    <xf numFmtId="170" fontId="15" fillId="0" borderId="0"/>
    <xf numFmtId="0" fontId="16" fillId="12" borderId="0" applyNumberFormat="0" applyBorder="0" applyAlignment="0" applyProtection="0"/>
    <xf numFmtId="0" fontId="1" fillId="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2" borderId="0" applyNumberFormat="0" applyBorder="0" applyAlignment="0" applyProtection="0"/>
    <xf numFmtId="0" fontId="1" fillId="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8" fillId="0" borderId="0"/>
    <xf numFmtId="165" fontId="19" fillId="0" borderId="0" applyFont="0" applyFill="0" applyBorder="0" applyAlignment="0" applyProtection="0"/>
    <xf numFmtId="0" fontId="20" fillId="31" borderId="0" applyNumberFormat="0" applyBorder="0" applyAlignment="0" applyProtection="0"/>
    <xf numFmtId="0" fontId="21" fillId="0" borderId="0" applyNumberFormat="0" applyFill="0" applyBorder="0" applyAlignment="0"/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166" fontId="4" fillId="32" borderId="0" applyNumberFormat="0" applyFont="0" applyBorder="0" applyAlignment="0">
      <alignment horizontal="right"/>
    </xf>
    <xf numFmtId="0" fontId="22" fillId="0" borderId="0" applyNumberFormat="0" applyFill="0" applyBorder="0" applyAlignment="0">
      <protection locked="0"/>
    </xf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3" fillId="15" borderId="42" applyNumberFormat="0" applyAlignment="0" applyProtection="0"/>
    <xf numFmtId="0" fontId="24" fillId="33" borderId="43" applyNumberFormat="0" applyAlignment="0" applyProtection="0"/>
    <xf numFmtId="0" fontId="24" fillId="33" borderId="43" applyNumberFormat="0" applyAlignment="0" applyProtection="0"/>
    <xf numFmtId="16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7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9" fontId="8" fillId="34" borderId="13">
      <alignment horizontal="center" vertical="center" wrapText="1"/>
    </xf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16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1" fillId="0" borderId="0"/>
    <xf numFmtId="0" fontId="32" fillId="0" borderId="0"/>
    <xf numFmtId="0" fontId="33" fillId="39" borderId="0" applyNumberFormat="0" applyBorder="0" applyAlignment="0" applyProtection="0"/>
    <xf numFmtId="0" fontId="7" fillId="0" borderId="0" applyFill="0" applyBorder="0">
      <alignment vertical="center"/>
    </xf>
    <xf numFmtId="0" fontId="34" fillId="0" borderId="44" applyNumberFormat="0" applyFill="0" applyAlignment="0" applyProtection="0"/>
    <xf numFmtId="0" fontId="7" fillId="0" borderId="0" applyFill="0" applyBorder="0">
      <alignment vertical="center"/>
    </xf>
    <xf numFmtId="0" fontId="35" fillId="0" borderId="0" applyFill="0" applyBorder="0">
      <alignment vertical="center"/>
    </xf>
    <xf numFmtId="0" fontId="36" fillId="0" borderId="45" applyNumberFormat="0" applyFill="0" applyAlignment="0" applyProtection="0"/>
    <xf numFmtId="0" fontId="35" fillId="0" borderId="0" applyFill="0" applyBorder="0">
      <alignment vertical="center"/>
    </xf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8" fillId="0" borderId="0" applyFill="0" applyBorder="0">
      <alignment vertical="center"/>
    </xf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7" fillId="0" borderId="46" applyNumberFormat="0" applyFill="0" applyAlignment="0" applyProtection="0"/>
    <xf numFmtId="0" fontId="38" fillId="0" borderId="0" applyFill="0" applyBorder="0">
      <alignment vertical="center"/>
    </xf>
    <xf numFmtId="0" fontId="15" fillId="0" borderId="0" applyFill="0" applyBorder="0">
      <alignment vertical="center"/>
    </xf>
    <xf numFmtId="0" fontId="37" fillId="0" borderId="0" applyNumberFormat="0" applyFill="0" applyBorder="0" applyAlignment="0" applyProtection="0"/>
    <xf numFmtId="0" fontId="15" fillId="0" borderId="0" applyFill="0" applyBorder="0">
      <alignment vertical="center"/>
    </xf>
    <xf numFmtId="173" fontId="39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4" fillId="0" borderId="0" applyFill="0" applyBorder="0">
      <alignment horizontal="center" vertical="center"/>
      <protection locked="0"/>
    </xf>
    <xf numFmtId="0" fontId="45" fillId="0" borderId="0" applyFill="0" applyBorder="0">
      <alignment horizontal="left" vertical="center"/>
      <protection locked="0"/>
    </xf>
    <xf numFmtId="174" fontId="4" fillId="40" borderId="0" applyFont="0" applyBorder="0">
      <alignment horizontal="right"/>
    </xf>
    <xf numFmtId="173" fontId="4" fillId="40" borderId="0" applyFont="0" applyBorder="0" applyAlignment="0"/>
    <xf numFmtId="174" fontId="4" fillId="40" borderId="0" applyFont="0" applyBorder="0">
      <alignment horizontal="right"/>
    </xf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0" fontId="46" fillId="13" borderId="42" applyNumberFormat="0" applyAlignment="0" applyProtection="0"/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1" borderId="0" applyFont="0" applyBorder="0" applyAlignment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10" fontId="4" fillId="42" borderId="0" applyFont="0" applyBorder="0">
      <alignment horizontal="right"/>
      <protection locked="0"/>
    </xf>
    <xf numFmtId="166" fontId="4" fillId="42" borderId="0" applyFont="0" applyBorder="0" applyAlignment="0">
      <alignment horizontal="right"/>
      <protection locked="0"/>
    </xf>
    <xf numFmtId="3" fontId="4" fillId="43" borderId="0" applyFont="0" applyBorder="0">
      <protection locked="0"/>
    </xf>
    <xf numFmtId="173" fontId="35" fillId="43" borderId="0" applyBorder="0" applyAlignment="0">
      <protection locked="0"/>
    </xf>
    <xf numFmtId="175" fontId="4" fillId="44" borderId="0" applyFont="0" applyBorder="0">
      <alignment horizontal="right"/>
      <protection locked="0"/>
    </xf>
    <xf numFmtId="175" fontId="4" fillId="44" borderId="0" applyFont="0" applyBorder="0">
      <alignment horizontal="right"/>
      <protection locked="0"/>
    </xf>
    <xf numFmtId="175" fontId="4" fillId="44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66" fontId="4" fillId="40" borderId="0" applyFont="0" applyBorder="0">
      <alignment horizontal="right"/>
      <protection locked="0"/>
    </xf>
    <xf numFmtId="176" fontId="1" fillId="35" borderId="19">
      <protection locked="0"/>
    </xf>
    <xf numFmtId="176" fontId="1" fillId="35" borderId="19">
      <protection locked="0"/>
    </xf>
    <xf numFmtId="176" fontId="1" fillId="35" borderId="19">
      <protection locked="0"/>
    </xf>
    <xf numFmtId="49" fontId="1" fillId="35" borderId="19" applyFont="0" applyAlignment="0">
      <alignment horizontal="left" vertical="center" wrapText="1"/>
      <protection locked="0"/>
    </xf>
    <xf numFmtId="49" fontId="1" fillId="35" borderId="19" applyFont="0" applyAlignment="0">
      <alignment horizontal="left" vertical="center" wrapText="1"/>
      <protection locked="0"/>
    </xf>
    <xf numFmtId="49" fontId="1" fillId="35" borderId="19" applyFont="0" applyAlignment="0">
      <alignment horizontal="left" vertical="center" wrapText="1"/>
      <protection locked="0"/>
    </xf>
    <xf numFmtId="173" fontId="47" fillId="45" borderId="0" applyBorder="0" applyAlignment="0"/>
    <xf numFmtId="0" fontId="15" fillId="32" borderId="0"/>
    <xf numFmtId="0" fontId="48" fillId="0" borderId="47" applyNumberFormat="0" applyFill="0" applyAlignment="0" applyProtection="0"/>
    <xf numFmtId="174" fontId="11" fillId="32" borderId="48" applyFont="0" applyBorder="0" applyAlignment="0"/>
    <xf numFmtId="173" fontId="35" fillId="32" borderId="0" applyFont="0" applyBorder="0" applyAlignment="0"/>
    <xf numFmtId="177" fontId="49" fillId="0" borderId="0"/>
    <xf numFmtId="0" fontId="50" fillId="0" borderId="0" applyFill="0" applyBorder="0">
      <alignment horizontal="left" vertical="center"/>
    </xf>
    <xf numFmtId="0" fontId="51" fillId="16" borderId="0" applyNumberFormat="0" applyBorder="0" applyAlignment="0" applyProtection="0"/>
    <xf numFmtId="176" fontId="1" fillId="4" borderId="19"/>
    <xf numFmtId="176" fontId="1" fillId="4" borderId="19"/>
    <xf numFmtId="176" fontId="1" fillId="4" borderId="19"/>
    <xf numFmtId="178" fontId="52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4" fillId="0" borderId="0" applyFill="0"/>
    <xf numFmtId="0" fontId="4" fillId="0" borderId="0" applyFill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8" borderId="0"/>
    <xf numFmtId="0" fontId="4" fillId="8" borderId="0"/>
    <xf numFmtId="0" fontId="4" fillId="0" borderId="0"/>
    <xf numFmtId="0" fontId="1" fillId="0" borderId="0">
      <protection locked="0"/>
    </xf>
    <xf numFmtId="0" fontId="4" fillId="0" borderId="0"/>
    <xf numFmtId="0" fontId="2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4" fillId="0" borderId="0" applyFill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8" borderId="0"/>
    <xf numFmtId="0" fontId="4" fillId="0" borderId="0"/>
    <xf numFmtId="0" fontId="4" fillId="8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Fill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16" fillId="0" borderId="0"/>
    <xf numFmtId="0" fontId="19" fillId="0" borderId="0"/>
    <xf numFmtId="0" fontId="4" fillId="8" borderId="0"/>
    <xf numFmtId="0" fontId="4" fillId="8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4" fillId="14" borderId="49" applyNumberFormat="0" applyFon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0" fontId="53" fillId="15" borderId="50" applyNumberFormat="0" applyAlignment="0" applyProtection="0"/>
    <xf numFmtId="179" fontId="4" fillId="0" borderId="0" applyFill="0" applyBorder="0"/>
    <xf numFmtId="179" fontId="4" fillId="0" borderId="0" applyFill="0" applyBorder="0"/>
    <xf numFmtId="179" fontId="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3" fontId="54" fillId="0" borderId="0"/>
    <xf numFmtId="0" fontId="38" fillId="0" borderId="0" applyFill="0" applyBorder="0">
      <alignment vertical="center"/>
    </xf>
    <xf numFmtId="0" fontId="25" fillId="0" borderId="0" applyNumberFormat="0" applyFont="0" applyFill="0" applyBorder="0" applyAlignment="0" applyProtection="0">
      <alignment horizontal="left"/>
    </xf>
    <xf numFmtId="15" fontId="25" fillId="0" borderId="0" applyFont="0" applyFill="0" applyBorder="0" applyAlignment="0" applyProtection="0"/>
    <xf numFmtId="4" fontId="25" fillId="0" borderId="0" applyFont="0" applyFill="0" applyBorder="0" applyAlignment="0" applyProtection="0"/>
    <xf numFmtId="180" fontId="55" fillId="0" borderId="9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3" fontId="25" fillId="0" borderId="0" applyFont="0" applyFill="0" applyBorder="0" applyAlignment="0" applyProtection="0"/>
    <xf numFmtId="0" fontId="25" fillId="46" borderId="0" applyNumberFormat="0" applyFont="0" applyBorder="0" applyAlignment="0" applyProtection="0"/>
    <xf numFmtId="181" fontId="4" fillId="0" borderId="0"/>
    <xf numFmtId="181" fontId="4" fillId="0" borderId="0"/>
    <xf numFmtId="181" fontId="4" fillId="0" borderId="0"/>
    <xf numFmtId="182" fontId="15" fillId="0" borderId="0" applyFill="0" applyBorder="0">
      <alignment horizontal="right" vertical="center"/>
    </xf>
    <xf numFmtId="183" fontId="15" fillId="0" borderId="0" applyFill="0" applyBorder="0">
      <alignment horizontal="right" vertical="center"/>
    </xf>
    <xf numFmtId="184" fontId="15" fillId="0" borderId="0" applyFill="0" applyBorder="0">
      <alignment horizontal="right" vertical="center"/>
    </xf>
    <xf numFmtId="176" fontId="6" fillId="35" borderId="25">
      <alignment horizontal="right" indent="2"/>
      <protection locked="0"/>
    </xf>
    <xf numFmtId="0" fontId="4" fillId="14" borderId="0" applyNumberFormat="0" applyFont="0" applyBorder="0" applyAlignment="0" applyProtection="0"/>
    <xf numFmtId="0" fontId="4" fillId="14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5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17" borderId="0" applyNumberFormat="0" applyFont="0" applyBorder="0" applyAlignment="0" applyProtection="0"/>
    <xf numFmtId="0" fontId="4" fillId="17" borderId="0" applyNumberFormat="0" applyFon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Border="0" applyAlignment="0" applyProtection="0"/>
    <xf numFmtId="0" fontId="4" fillId="0" borderId="0" applyNumberFormat="0" applyFont="0" applyBorder="0" applyAlignment="0" applyProtection="0"/>
    <xf numFmtId="0" fontId="57" fillId="0" borderId="0" applyNumberFormat="0" applyFill="0" applyBorder="0" applyAlignment="0" applyProtection="0"/>
    <xf numFmtId="0" fontId="58" fillId="47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0" fillId="0" borderId="0"/>
    <xf numFmtId="0" fontId="59" fillId="0" borderId="0"/>
    <xf numFmtId="15" fontId="4" fillId="0" borderId="0"/>
    <xf numFmtId="15" fontId="4" fillId="0" borderId="0"/>
    <xf numFmtId="15" fontId="4" fillId="0" borderId="0"/>
    <xf numFmtId="10" fontId="4" fillId="0" borderId="0"/>
    <xf numFmtId="10" fontId="4" fillId="0" borderId="0"/>
    <xf numFmtId="10" fontId="4" fillId="0" borderId="0"/>
    <xf numFmtId="0" fontId="60" fillId="48" borderId="51" applyBorder="0" applyProtection="0">
      <alignment horizontal="centerContinuous" vertical="center"/>
    </xf>
    <xf numFmtId="0" fontId="61" fillId="0" borderId="0" applyBorder="0" applyProtection="0">
      <alignment vertical="center"/>
    </xf>
    <xf numFmtId="0" fontId="62" fillId="0" borderId="0">
      <alignment horizontal="left"/>
    </xf>
    <xf numFmtId="0" fontId="62" fillId="0" borderId="10" applyFill="0" applyBorder="0" applyProtection="0">
      <alignment horizontal="left" vertical="top"/>
    </xf>
    <xf numFmtId="0" fontId="58" fillId="49" borderId="0">
      <alignment horizontal="left" vertical="center"/>
      <protection locked="0"/>
    </xf>
    <xf numFmtId="0" fontId="63" fillId="11" borderId="0">
      <alignment vertical="center"/>
      <protection locked="0"/>
    </xf>
    <xf numFmtId="49" fontId="4" fillId="0" borderId="0" applyFont="0" applyFill="0" applyBorder="0" applyAlignment="0" applyProtection="0"/>
    <xf numFmtId="0" fontId="64" fillId="0" borderId="0"/>
    <xf numFmtId="49" fontId="4" fillId="0" borderId="0" applyFont="0" applyFill="0" applyBorder="0" applyAlignment="0" applyProtection="0"/>
    <xf numFmtId="0" fontId="65" fillId="0" borderId="0"/>
    <xf numFmtId="0" fontId="65" fillId="0" borderId="0"/>
    <xf numFmtId="0" fontId="64" fillId="0" borderId="0"/>
    <xf numFmtId="177" fontId="66" fillId="0" borderId="0"/>
    <xf numFmtId="0" fontId="57" fillId="0" borderId="0" applyNumberFormat="0" applyFill="0" applyBorder="0" applyAlignment="0" applyProtection="0"/>
    <xf numFmtId="0" fontId="67" fillId="0" borderId="0" applyFill="0" applyBorder="0">
      <alignment horizontal="left" vertical="center"/>
      <protection locked="0"/>
    </xf>
    <xf numFmtId="0" fontId="64" fillId="0" borderId="0"/>
    <xf numFmtId="0" fontId="68" fillId="0" borderId="0" applyFill="0" applyBorder="0">
      <alignment horizontal="left" vertical="center"/>
      <protection locked="0"/>
    </xf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29" fillId="0" borderId="52" applyNumberFormat="0" applyFill="0" applyAlignment="0" applyProtection="0"/>
    <xf numFmtId="0" fontId="69" fillId="0" borderId="0" applyNumberFormat="0" applyFill="0" applyBorder="0" applyAlignment="0" applyProtection="0"/>
    <xf numFmtId="185" fontId="4" fillId="0" borderId="51" applyBorder="0" applyProtection="0">
      <alignment horizontal="right"/>
    </xf>
    <xf numFmtId="185" fontId="4" fillId="0" borderId="51" applyBorder="0" applyProtection="0">
      <alignment horizontal="right"/>
    </xf>
    <xf numFmtId="185" fontId="4" fillId="0" borderId="51" applyBorder="0" applyProtection="0">
      <alignment horizontal="right"/>
    </xf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4" fillId="0" borderId="0"/>
    <xf numFmtId="0" fontId="4" fillId="8" borderId="0"/>
    <xf numFmtId="0" fontId="4" fillId="8" borderId="0"/>
    <xf numFmtId="0" fontId="4" fillId="8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6" fillId="0" borderId="5">
      <alignment horizontal="center"/>
    </xf>
    <xf numFmtId="0" fontId="56" fillId="0" borderId="5">
      <alignment horizontal="center"/>
    </xf>
    <xf numFmtId="0" fontId="56" fillId="0" borderId="5">
      <alignment horizontal="center"/>
    </xf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43">
    <xf numFmtId="0" fontId="0" fillId="0" borderId="0" xfId="0"/>
    <xf numFmtId="0" fontId="0" fillId="0" borderId="0" xfId="0" applyAlignment="1">
      <alignment vertical="center"/>
    </xf>
    <xf numFmtId="0" fontId="6" fillId="5" borderId="0" xfId="5" applyFont="1" applyFill="1"/>
    <xf numFmtId="0" fontId="0" fillId="5" borderId="0" xfId="0" applyFill="1"/>
    <xf numFmtId="0" fontId="50" fillId="4" borderId="13" xfId="0" applyFont="1" applyFill="1" applyBorder="1" applyAlignment="1">
      <alignment horizontal="left" vertical="center"/>
    </xf>
    <xf numFmtId="0" fontId="50" fillId="4" borderId="31" xfId="0" applyFont="1" applyFill="1" applyBorder="1" applyAlignment="1">
      <alignment horizontal="left" vertical="center"/>
    </xf>
    <xf numFmtId="0" fontId="50" fillId="4" borderId="32" xfId="0" applyFont="1" applyFill="1" applyBorder="1" applyAlignment="1">
      <alignment horizontal="left" vertical="center"/>
    </xf>
    <xf numFmtId="0" fontId="0" fillId="5" borderId="0" xfId="0" applyFill="1" applyAlignment="1">
      <alignment vertical="center"/>
    </xf>
    <xf numFmtId="0" fontId="5" fillId="7" borderId="70" xfId="0" quotePrefix="1" applyFont="1" applyFill="1" applyBorder="1" applyAlignment="1">
      <alignment horizontal="right" vertical="center"/>
    </xf>
    <xf numFmtId="0" fontId="5" fillId="7" borderId="70" xfId="0" applyFont="1" applyFill="1" applyBorder="1" applyAlignment="1">
      <alignment horizontal="right" vertical="center"/>
    </xf>
    <xf numFmtId="0" fontId="5" fillId="7" borderId="71" xfId="0" applyFont="1" applyFill="1" applyBorder="1" applyAlignment="1">
      <alignment horizontal="right" vertical="center"/>
    </xf>
    <xf numFmtId="187" fontId="7" fillId="4" borderId="72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horizontal="left" vertical="center" wrapText="1" indent="1"/>
    </xf>
    <xf numFmtId="10" fontId="4" fillId="5" borderId="75" xfId="1" applyNumberFormat="1" applyFont="1" applyFill="1" applyBorder="1" applyAlignment="1" applyProtection="1">
      <alignment horizontal="right" vertical="center" wrapText="1"/>
    </xf>
    <xf numFmtId="0" fontId="9" fillId="5" borderId="76" xfId="0" applyFont="1" applyFill="1" applyBorder="1" applyAlignment="1">
      <alignment horizontal="left" vertical="center" wrapText="1" indent="1"/>
    </xf>
    <xf numFmtId="187" fontId="7" fillId="4" borderId="77" xfId="0" applyNumberFormat="1" applyFont="1" applyFill="1" applyBorder="1" applyAlignment="1">
      <alignment vertical="center"/>
    </xf>
    <xf numFmtId="2" fontId="4" fillId="5" borderId="78" xfId="1" applyNumberFormat="1" applyFont="1" applyFill="1" applyBorder="1" applyAlignment="1" applyProtection="1">
      <alignment horizontal="right" vertical="center" wrapText="1"/>
    </xf>
    <xf numFmtId="2" fontId="4" fillId="5" borderId="73" xfId="1" applyNumberFormat="1" applyFont="1" applyFill="1" applyBorder="1" applyAlignment="1" applyProtection="1">
      <alignment horizontal="right" vertical="center" wrapText="1"/>
    </xf>
    <xf numFmtId="0" fontId="9" fillId="5" borderId="0" xfId="0" applyFont="1" applyFill="1" applyAlignment="1">
      <alignment horizontal="left" vertical="center" wrapText="1" indent="1"/>
    </xf>
    <xf numFmtId="0" fontId="6" fillId="0" borderId="0" xfId="0" applyFont="1"/>
    <xf numFmtId="187" fontId="4" fillId="5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Alignment="1">
      <alignment horizontal="center"/>
    </xf>
    <xf numFmtId="0" fontId="6" fillId="5" borderId="0" xfId="0" applyFont="1" applyFill="1"/>
    <xf numFmtId="0" fontId="28" fillId="11" borderId="0" xfId="653" applyFont="1">
      <alignment vertical="center"/>
      <protection locked="0"/>
    </xf>
    <xf numFmtId="0" fontId="72" fillId="11" borderId="0" xfId="653" applyFont="1">
      <alignment vertical="center"/>
      <protection locked="0"/>
    </xf>
    <xf numFmtId="0" fontId="73" fillId="4" borderId="31" xfId="0" applyFont="1" applyFill="1" applyBorder="1" applyAlignment="1" applyProtection="1">
      <alignment horizontal="left" vertical="center"/>
      <protection locked="0"/>
    </xf>
    <xf numFmtId="0" fontId="73" fillId="4" borderId="32" xfId="0" applyFont="1" applyFill="1" applyBorder="1" applyAlignment="1" applyProtection="1">
      <alignment horizontal="left" vertical="center"/>
      <protection locked="0"/>
    </xf>
    <xf numFmtId="0" fontId="73" fillId="4" borderId="33" xfId="0" applyFont="1" applyFill="1" applyBorder="1" applyAlignment="1" applyProtection="1">
      <alignment horizontal="left" vertical="center"/>
      <protection locked="0"/>
    </xf>
    <xf numFmtId="0" fontId="74" fillId="5" borderId="0" xfId="0" applyFont="1" applyFill="1"/>
    <xf numFmtId="0" fontId="0" fillId="0" borderId="0" xfId="0" applyAlignment="1">
      <alignment horizontal="right"/>
    </xf>
    <xf numFmtId="188" fontId="6" fillId="0" borderId="0" xfId="0" applyNumberFormat="1" applyFont="1"/>
    <xf numFmtId="188" fontId="7" fillId="0" borderId="0" xfId="0" applyNumberFormat="1" applyFont="1"/>
    <xf numFmtId="0" fontId="75" fillId="0" borderId="5" xfId="0" applyFont="1" applyBorder="1" applyAlignment="1">
      <alignment vertical="center"/>
    </xf>
    <xf numFmtId="0" fontId="75" fillId="0" borderId="0" xfId="0" applyFont="1" applyAlignment="1">
      <alignment vertical="center"/>
    </xf>
    <xf numFmtId="187" fontId="76" fillId="0" borderId="0" xfId="0" applyNumberFormat="1" applyFont="1"/>
    <xf numFmtId="0" fontId="6" fillId="0" borderId="5" xfId="0" applyFont="1" applyBorder="1"/>
    <xf numFmtId="0" fontId="12" fillId="5" borderId="8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4" fillId="0" borderId="56" xfId="0" applyFont="1" applyBorder="1" applyAlignment="1">
      <alignment horizontal="left" vertical="center" wrapText="1" indent="1"/>
    </xf>
    <xf numFmtId="0" fontId="7" fillId="4" borderId="68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0" fillId="4" borderId="54" xfId="0" applyFill="1" applyBorder="1"/>
    <xf numFmtId="10" fontId="6" fillId="5" borderId="0" xfId="0" applyNumberFormat="1" applyFont="1" applyFill="1"/>
    <xf numFmtId="0" fontId="7" fillId="0" borderId="0" xfId="0" applyFont="1" applyAlignment="1">
      <alignment horizontal="left"/>
    </xf>
    <xf numFmtId="0" fontId="59" fillId="4" borderId="31" xfId="0" applyFont="1" applyFill="1" applyBorder="1" applyAlignment="1">
      <alignment horizontal="left" vertical="center"/>
    </xf>
    <xf numFmtId="0" fontId="7" fillId="4" borderId="32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6" borderId="91" xfId="0" applyFont="1" applyFill="1" applyBorder="1" applyAlignment="1">
      <alignment horizontal="right" vertical="center"/>
    </xf>
    <xf numFmtId="0" fontId="7" fillId="6" borderId="92" xfId="0" applyFont="1" applyFill="1" applyBorder="1" applyAlignment="1">
      <alignment horizontal="right" vertical="center"/>
    </xf>
    <xf numFmtId="0" fontId="7" fillId="51" borderId="92" xfId="0" applyFont="1" applyFill="1" applyBorder="1" applyAlignment="1">
      <alignment horizontal="right" vertical="center"/>
    </xf>
    <xf numFmtId="190" fontId="4" fillId="32" borderId="0" xfId="0" applyNumberFormat="1" applyFont="1" applyFill="1" applyAlignment="1">
      <alignment horizontal="left" vertical="center"/>
    </xf>
    <xf numFmtId="190" fontId="4" fillId="3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7" fillId="52" borderId="31" xfId="0" applyFont="1" applyFill="1" applyBorder="1"/>
    <xf numFmtId="0" fontId="77" fillId="52" borderId="32" xfId="0" applyFont="1" applyFill="1" applyBorder="1" applyAlignment="1">
      <alignment wrapText="1"/>
    </xf>
    <xf numFmtId="190" fontId="77" fillId="52" borderId="32" xfId="0" applyNumberFormat="1" applyFont="1" applyFill="1" applyBorder="1" applyAlignment="1">
      <alignment horizontal="right"/>
    </xf>
    <xf numFmtId="0" fontId="4" fillId="0" borderId="26" xfId="0" applyFont="1" applyBorder="1" applyAlignment="1">
      <alignment horizontal="left" vertical="center" indent="4"/>
    </xf>
    <xf numFmtId="0" fontId="73" fillId="4" borderId="2" xfId="0" applyFont="1" applyFill="1" applyBorder="1" applyAlignment="1" applyProtection="1">
      <alignment horizontal="left" vertical="center"/>
      <protection locked="0"/>
    </xf>
    <xf numFmtId="0" fontId="75" fillId="9" borderId="26" xfId="0" applyFont="1" applyFill="1" applyBorder="1" applyAlignment="1">
      <alignment horizontal="left" vertical="center" wrapText="1" indent="1"/>
    </xf>
    <xf numFmtId="0" fontId="7" fillId="6" borderId="105" xfId="0" applyFont="1" applyFill="1" applyBorder="1" applyAlignment="1">
      <alignment horizontal="right" vertical="center"/>
    </xf>
    <xf numFmtId="2" fontId="4" fillId="5" borderId="106" xfId="1" applyNumberFormat="1" applyFont="1" applyFill="1" applyBorder="1" applyAlignment="1" applyProtection="1">
      <alignment horizontal="right" vertical="center" wrapText="1"/>
    </xf>
    <xf numFmtId="190" fontId="4" fillId="32" borderId="54" xfId="0" applyNumberFormat="1" applyFont="1" applyFill="1" applyBorder="1" applyAlignment="1">
      <alignment horizontal="right" vertical="center"/>
    </xf>
    <xf numFmtId="0" fontId="59" fillId="4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quotePrefix="1"/>
    <xf numFmtId="0" fontId="5" fillId="0" borderId="0" xfId="0" applyFont="1"/>
    <xf numFmtId="187" fontId="7" fillId="4" borderId="19" xfId="0" applyNumberFormat="1" applyFont="1" applyFill="1" applyBorder="1"/>
    <xf numFmtId="187" fontId="7" fillId="4" borderId="117" xfId="0" applyNumberFormat="1" applyFont="1" applyFill="1" applyBorder="1"/>
    <xf numFmtId="187" fontId="4" fillId="9" borderId="117" xfId="0" applyNumberFormat="1" applyFont="1" applyFill="1" applyBorder="1" applyAlignment="1" applyProtection="1">
      <alignment vertical="center" wrapText="1"/>
      <protection locked="0"/>
    </xf>
    <xf numFmtId="187" fontId="4" fillId="9" borderId="19" xfId="0" applyNumberFormat="1" applyFont="1" applyFill="1" applyBorder="1" applyAlignment="1" applyProtection="1">
      <alignment vertical="center" wrapText="1"/>
      <protection locked="0"/>
    </xf>
    <xf numFmtId="187" fontId="4" fillId="9" borderId="28" xfId="0" applyNumberFormat="1" applyFont="1" applyFill="1" applyBorder="1" applyAlignment="1" applyProtection="1">
      <alignment vertical="center" wrapText="1"/>
      <protection locked="0"/>
    </xf>
    <xf numFmtId="191" fontId="0" fillId="0" borderId="0" xfId="0" applyNumberFormat="1" applyAlignment="1">
      <alignment vertical="center"/>
    </xf>
    <xf numFmtId="192" fontId="0" fillId="0" borderId="0" xfId="0" applyNumberFormat="1" applyAlignment="1">
      <alignment vertical="center"/>
    </xf>
    <xf numFmtId="187" fontId="4" fillId="9" borderId="123" xfId="0" applyNumberFormat="1" applyFont="1" applyFill="1" applyBorder="1" applyAlignment="1" applyProtection="1">
      <alignment vertical="center" wrapText="1"/>
      <protection locked="0"/>
    </xf>
    <xf numFmtId="187" fontId="7" fillId="50" borderId="112" xfId="1" applyNumberFormat="1" applyFont="1" applyFill="1" applyBorder="1" applyAlignment="1" applyProtection="1">
      <alignment horizontal="right" wrapText="1"/>
    </xf>
    <xf numFmtId="0" fontId="79" fillId="0" borderId="13" xfId="0" applyFont="1" applyBorder="1"/>
    <xf numFmtId="0" fontId="3" fillId="35" borderId="13" xfId="0" applyFont="1" applyFill="1" applyBorder="1"/>
    <xf numFmtId="0" fontId="4" fillId="0" borderId="26" xfId="369" applyBorder="1" applyAlignment="1">
      <alignment horizontal="left" vertical="center" indent="4"/>
    </xf>
    <xf numFmtId="0" fontId="4" fillId="0" borderId="26" xfId="5" applyBorder="1" applyAlignment="1">
      <alignment horizontal="left" vertical="center" indent="4"/>
    </xf>
    <xf numFmtId="0" fontId="7" fillId="0" borderId="58" xfId="0" applyFont="1" applyBorder="1" applyAlignment="1">
      <alignment horizontal="left" vertical="center" wrapText="1" indent="1"/>
    </xf>
    <xf numFmtId="0" fontId="4" fillId="0" borderId="59" xfId="0" applyFont="1" applyBorder="1" applyAlignment="1">
      <alignment horizontal="left" vertical="center" wrapText="1" indent="1"/>
    </xf>
    <xf numFmtId="0" fontId="50" fillId="4" borderId="33" xfId="0" applyFont="1" applyFill="1" applyBorder="1" applyAlignment="1">
      <alignment horizontal="left" vertical="center"/>
    </xf>
    <xf numFmtId="0" fontId="5" fillId="7" borderId="128" xfId="0" quotePrefix="1" applyFont="1" applyFill="1" applyBorder="1" applyAlignment="1">
      <alignment horizontal="right" vertical="center"/>
    </xf>
    <xf numFmtId="0" fontId="4" fillId="0" borderId="129" xfId="0" applyFont="1" applyBorder="1" applyAlignment="1">
      <alignment horizontal="left" vertical="center" wrapText="1" indent="1"/>
    </xf>
    <xf numFmtId="0" fontId="50" fillId="4" borderId="4" xfId="0" applyFont="1" applyFill="1" applyBorder="1" applyAlignment="1">
      <alignment horizontal="left" vertical="center"/>
    </xf>
    <xf numFmtId="0" fontId="50" fillId="4" borderId="41" xfId="0" applyFont="1" applyFill="1" applyBorder="1" applyAlignment="1">
      <alignment horizontal="left" vertical="center"/>
    </xf>
    <xf numFmtId="187" fontId="4" fillId="9" borderId="130" xfId="0" applyNumberFormat="1" applyFont="1" applyFill="1" applyBorder="1" applyAlignment="1" applyProtection="1">
      <alignment vertical="center" wrapText="1"/>
      <protection locked="0"/>
    </xf>
    <xf numFmtId="187" fontId="4" fillId="9" borderId="34" xfId="0" applyNumberFormat="1" applyFont="1" applyFill="1" applyBorder="1" applyAlignment="1" applyProtection="1">
      <alignment vertical="center" wrapText="1"/>
      <protection locked="0"/>
    </xf>
    <xf numFmtId="0" fontId="7" fillId="4" borderId="53" xfId="0" applyFont="1" applyFill="1" applyBorder="1" applyAlignment="1">
      <alignment horizontal="right" vertical="center"/>
    </xf>
    <xf numFmtId="0" fontId="7" fillId="4" borderId="98" xfId="0" applyFont="1" applyFill="1" applyBorder="1" applyAlignment="1">
      <alignment horizontal="right" vertical="center"/>
    </xf>
    <xf numFmtId="0" fontId="7" fillId="4" borderId="74" xfId="0" applyFont="1" applyFill="1" applyBorder="1" applyAlignment="1">
      <alignment horizontal="right" vertical="center"/>
    </xf>
    <xf numFmtId="0" fontId="7" fillId="6" borderId="81" xfId="0" applyFont="1" applyFill="1" applyBorder="1" applyAlignment="1">
      <alignment horizontal="right" vertical="center"/>
    </xf>
    <xf numFmtId="0" fontId="7" fillId="6" borderId="82" xfId="0" applyFont="1" applyFill="1" applyBorder="1" applyAlignment="1">
      <alignment horizontal="right" vertical="center"/>
    </xf>
    <xf numFmtId="187" fontId="4" fillId="9" borderId="131" xfId="0" applyNumberFormat="1" applyFont="1" applyFill="1" applyBorder="1" applyAlignment="1" applyProtection="1">
      <alignment vertical="center" wrapText="1"/>
      <protection locked="0"/>
    </xf>
    <xf numFmtId="187" fontId="4" fillId="9" borderId="15" xfId="0" applyNumberFormat="1" applyFont="1" applyFill="1" applyBorder="1" applyAlignment="1" applyProtection="1">
      <alignment vertical="center" wrapText="1"/>
      <protection locked="0"/>
    </xf>
    <xf numFmtId="0" fontId="7" fillId="6" borderId="132" xfId="0" applyFont="1" applyFill="1" applyBorder="1" applyAlignment="1">
      <alignment horizontal="right" vertical="center"/>
    </xf>
    <xf numFmtId="0" fontId="7" fillId="6" borderId="133" xfId="0" applyFont="1" applyFill="1" applyBorder="1" applyAlignment="1">
      <alignment horizontal="right" vertical="center"/>
    </xf>
    <xf numFmtId="0" fontId="7" fillId="4" borderId="36" xfId="0" applyFont="1" applyFill="1" applyBorder="1" applyAlignment="1">
      <alignment horizontal="right" vertical="center"/>
    </xf>
    <xf numFmtId="0" fontId="7" fillId="4" borderId="137" xfId="0" applyFont="1" applyFill="1" applyBorder="1" applyAlignment="1">
      <alignment horizontal="right" vertical="center"/>
    </xf>
    <xf numFmtId="0" fontId="7" fillId="4" borderId="102" xfId="0" applyFont="1" applyFill="1" applyBorder="1" applyAlignment="1">
      <alignment horizontal="right" vertical="center"/>
    </xf>
    <xf numFmtId="0" fontId="7" fillId="4" borderId="138" xfId="0" applyFont="1" applyFill="1" applyBorder="1" applyAlignment="1">
      <alignment horizontal="right" vertical="center"/>
    </xf>
    <xf numFmtId="0" fontId="7" fillId="6" borderId="139" xfId="0" applyFont="1" applyFill="1" applyBorder="1" applyAlignment="1">
      <alignment horizontal="right" vertical="center"/>
    </xf>
    <xf numFmtId="0" fontId="7" fillId="6" borderId="140" xfId="0" applyFont="1" applyFill="1" applyBorder="1" applyAlignment="1">
      <alignment horizontal="right" vertical="center"/>
    </xf>
    <xf numFmtId="0" fontId="73" fillId="4" borderId="3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>
      <alignment horizontal="right" vertical="center"/>
    </xf>
    <xf numFmtId="0" fontId="7" fillId="6" borderId="114" xfId="0" applyFont="1" applyFill="1" applyBorder="1" applyAlignment="1">
      <alignment horizontal="right" vertical="center"/>
    </xf>
    <xf numFmtId="0" fontId="7" fillId="6" borderId="142" xfId="0" applyFont="1" applyFill="1" applyBorder="1" applyAlignment="1">
      <alignment horizontal="right" vertical="center"/>
    </xf>
    <xf numFmtId="0" fontId="7" fillId="10" borderId="69" xfId="0" applyFont="1" applyFill="1" applyBorder="1" applyAlignment="1">
      <alignment horizontal="center" vertical="center" wrapText="1"/>
    </xf>
    <xf numFmtId="0" fontId="7" fillId="4" borderId="143" xfId="0" applyFont="1" applyFill="1" applyBorder="1" applyAlignment="1">
      <alignment horizontal="right" vertical="center"/>
    </xf>
    <xf numFmtId="0" fontId="5" fillId="35" borderId="4" xfId="0" applyFont="1" applyFill="1" applyBorder="1" applyAlignment="1">
      <alignment horizontal="center"/>
    </xf>
    <xf numFmtId="0" fontId="3" fillId="9" borderId="93" xfId="0" applyFont="1" applyFill="1" applyBorder="1" applyAlignment="1">
      <alignment horizontal="right"/>
    </xf>
    <xf numFmtId="0" fontId="5" fillId="9" borderId="62" xfId="0" applyFont="1" applyFill="1" applyBorder="1"/>
    <xf numFmtId="0" fontId="59" fillId="4" borderId="32" xfId="0" applyFont="1" applyFill="1" applyBorder="1" applyAlignment="1">
      <alignment horizontal="left" vertical="center"/>
    </xf>
    <xf numFmtId="0" fontId="59" fillId="4" borderId="33" xfId="0" applyFont="1" applyFill="1" applyBorder="1" applyAlignment="1">
      <alignment horizontal="left" vertical="center"/>
    </xf>
    <xf numFmtId="0" fontId="0" fillId="4" borderId="5" xfId="0" applyFill="1" applyBorder="1"/>
    <xf numFmtId="187" fontId="0" fillId="0" borderId="0" xfId="0" applyNumberFormat="1"/>
    <xf numFmtId="0" fontId="6" fillId="0" borderId="0" xfId="5" applyFont="1"/>
    <xf numFmtId="0" fontId="4" fillId="0" borderId="26" xfId="0" applyFont="1" applyBorder="1" applyAlignment="1">
      <alignment horizontal="left" vertical="center" wrapText="1" indent="4"/>
    </xf>
    <xf numFmtId="193" fontId="4" fillId="0" borderId="0" xfId="0" applyNumberFormat="1" applyFont="1" applyAlignment="1">
      <alignment vertical="center"/>
    </xf>
    <xf numFmtId="0" fontId="7" fillId="5" borderId="5" xfId="0" applyFont="1" applyFill="1" applyBorder="1" applyAlignment="1">
      <alignment horizontal="left" wrapText="1"/>
    </xf>
    <xf numFmtId="0" fontId="77" fillId="52" borderId="1" xfId="0" applyFont="1" applyFill="1" applyBorder="1" applyAlignment="1">
      <alignment vertical="center"/>
    </xf>
    <xf numFmtId="0" fontId="77" fillId="52" borderId="2" xfId="0" applyFont="1" applyFill="1" applyBorder="1" applyAlignment="1">
      <alignment vertical="center"/>
    </xf>
    <xf numFmtId="2" fontId="7" fillId="52" borderId="2" xfId="0" applyNumberFormat="1" applyFont="1" applyFill="1" applyBorder="1" applyAlignment="1">
      <alignment horizontal="right"/>
    </xf>
    <xf numFmtId="0" fontId="78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/>
    <xf numFmtId="0" fontId="6" fillId="0" borderId="8" xfId="5" applyFont="1" applyBorder="1" applyAlignment="1">
      <alignment horizontal="center"/>
    </xf>
    <xf numFmtId="0" fontId="4" fillId="5" borderId="151" xfId="0" applyFont="1" applyFill="1" applyBorder="1" applyAlignment="1">
      <alignment horizontal="center"/>
    </xf>
    <xf numFmtId="0" fontId="4" fillId="5" borderId="152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4" fillId="5" borderId="83" xfId="0" applyFont="1" applyFill="1" applyBorder="1" applyAlignment="1">
      <alignment horizontal="center"/>
    </xf>
    <xf numFmtId="0" fontId="7" fillId="34" borderId="35" xfId="0" applyFont="1" applyFill="1" applyBorder="1" applyAlignment="1">
      <alignment horizontal="center" vertical="center"/>
    </xf>
    <xf numFmtId="0" fontId="7" fillId="34" borderId="51" xfId="0" applyFont="1" applyFill="1" applyBorder="1" applyAlignment="1">
      <alignment horizontal="center" vertical="center"/>
    </xf>
    <xf numFmtId="0" fontId="7" fillId="34" borderId="57" xfId="0" applyFont="1" applyFill="1" applyBorder="1" applyAlignment="1">
      <alignment horizontal="center" vertical="center"/>
    </xf>
    <xf numFmtId="0" fontId="4" fillId="5" borderId="94" xfId="0" applyFont="1" applyFill="1" applyBorder="1" applyAlignment="1">
      <alignment horizontal="center"/>
    </xf>
    <xf numFmtId="0" fontId="4" fillId="5" borderId="90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51" borderId="17" xfId="0" applyFont="1" applyFill="1" applyBorder="1" applyAlignment="1">
      <alignment horizontal="center" vertical="center" wrapText="1"/>
    </xf>
    <xf numFmtId="0" fontId="5" fillId="51" borderId="61" xfId="0" applyFont="1" applyFill="1" applyBorder="1" applyAlignment="1">
      <alignment horizontal="center" vertical="center" wrapText="1"/>
    </xf>
    <xf numFmtId="0" fontId="5" fillId="4" borderId="119" xfId="0" applyFont="1" applyFill="1" applyBorder="1" applyAlignment="1">
      <alignment horizontal="center"/>
    </xf>
    <xf numFmtId="0" fontId="5" fillId="4" borderId="118" xfId="0" applyFont="1" applyFill="1" applyBorder="1" applyAlignment="1">
      <alignment horizontal="center"/>
    </xf>
    <xf numFmtId="0" fontId="5" fillId="4" borderId="120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4" borderId="77" xfId="0" applyFont="1" applyFill="1" applyBorder="1" applyAlignment="1">
      <alignment horizontal="center"/>
    </xf>
    <xf numFmtId="0" fontId="5" fillId="4" borderId="141" xfId="0" applyFont="1" applyFill="1" applyBorder="1" applyAlignment="1">
      <alignment horizontal="center"/>
    </xf>
    <xf numFmtId="0" fontId="5" fillId="6" borderId="99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56" xfId="0" applyFont="1" applyFill="1" applyBorder="1" applyAlignment="1">
      <alignment horizontal="center"/>
    </xf>
    <xf numFmtId="0" fontId="7" fillId="4" borderId="79" xfId="0" applyFont="1" applyFill="1" applyBorder="1" applyAlignment="1">
      <alignment horizontal="center" vertical="center"/>
    </xf>
    <xf numFmtId="0" fontId="7" fillId="4" borderId="68" xfId="0" applyFont="1" applyFill="1" applyBorder="1" applyAlignment="1">
      <alignment horizontal="center" vertical="center"/>
    </xf>
    <xf numFmtId="0" fontId="7" fillId="4" borderId="69" xfId="0" applyFont="1" applyFill="1" applyBorder="1" applyAlignment="1">
      <alignment horizontal="center" vertical="center"/>
    </xf>
    <xf numFmtId="0" fontId="7" fillId="6" borderId="79" xfId="0" applyFont="1" applyFill="1" applyBorder="1" applyAlignment="1">
      <alignment horizontal="center" vertical="center"/>
    </xf>
    <xf numFmtId="0" fontId="7" fillId="6" borderId="68" xfId="0" applyFont="1" applyFill="1" applyBorder="1" applyAlignment="1">
      <alignment horizontal="center" vertical="center"/>
    </xf>
    <xf numFmtId="0" fontId="7" fillId="6" borderId="69" xfId="0" applyFont="1" applyFill="1" applyBorder="1" applyAlignment="1">
      <alignment horizontal="center" vertical="center"/>
    </xf>
    <xf numFmtId="0" fontId="5" fillId="4" borderId="129" xfId="0" applyFont="1" applyFill="1" applyBorder="1" applyAlignment="1">
      <alignment horizontal="center"/>
    </xf>
    <xf numFmtId="0" fontId="5" fillId="4" borderId="95" xfId="0" applyFont="1" applyFill="1" applyBorder="1" applyAlignment="1">
      <alignment horizontal="center"/>
    </xf>
    <xf numFmtId="0" fontId="5" fillId="4" borderId="125" xfId="0" applyFont="1" applyFill="1" applyBorder="1" applyAlignment="1">
      <alignment horizontal="center"/>
    </xf>
    <xf numFmtId="0" fontId="5" fillId="6" borderId="135" xfId="0" applyFont="1" applyFill="1" applyBorder="1" applyAlignment="1">
      <alignment horizontal="center"/>
    </xf>
    <xf numFmtId="0" fontId="5" fillId="6" borderId="95" xfId="0" applyFont="1" applyFill="1" applyBorder="1" applyAlignment="1">
      <alignment horizontal="center"/>
    </xf>
    <xf numFmtId="0" fontId="5" fillId="6" borderId="136" xfId="0" applyFont="1" applyFill="1" applyBorder="1" applyAlignment="1">
      <alignment horizontal="center"/>
    </xf>
    <xf numFmtId="0" fontId="71" fillId="53" borderId="64" xfId="0" applyFont="1" applyFill="1" applyBorder="1" applyAlignment="1">
      <alignment horizontal="center" vertical="center" wrapText="1"/>
    </xf>
    <xf numFmtId="0" fontId="71" fillId="53" borderId="65" xfId="0" applyFont="1" applyFill="1" applyBorder="1" applyAlignment="1">
      <alignment horizontal="center" vertical="center" wrapText="1"/>
    </xf>
    <xf numFmtId="0" fontId="71" fillId="53" borderId="10" xfId="0" applyFont="1" applyFill="1" applyBorder="1" applyAlignment="1">
      <alignment horizontal="center" vertical="center" wrapText="1"/>
    </xf>
    <xf numFmtId="0" fontId="71" fillId="53" borderId="48" xfId="0" applyFont="1" applyFill="1" applyBorder="1" applyAlignment="1">
      <alignment horizontal="center" vertical="center" wrapText="1"/>
    </xf>
    <xf numFmtId="0" fontId="71" fillId="53" borderId="51" xfId="0" applyFont="1" applyFill="1" applyBorder="1" applyAlignment="1">
      <alignment horizontal="center" vertical="center" wrapText="1"/>
    </xf>
    <xf numFmtId="0" fontId="71" fillId="53" borderId="66" xfId="0" applyFont="1" applyFill="1" applyBorder="1" applyAlignment="1">
      <alignment horizontal="center" vertical="center" wrapText="1"/>
    </xf>
    <xf numFmtId="187" fontId="7" fillId="7" borderId="79" xfId="0" applyNumberFormat="1" applyFont="1" applyFill="1" applyBorder="1" applyAlignment="1">
      <alignment horizontal="center" vertical="center"/>
    </xf>
    <xf numFmtId="187" fontId="7" fillId="7" borderId="68" xfId="0" applyNumberFormat="1" applyFont="1" applyFill="1" applyBorder="1" applyAlignment="1">
      <alignment horizontal="center" vertical="center"/>
    </xf>
    <xf numFmtId="187" fontId="7" fillId="7" borderId="104" xfId="0" applyNumberFormat="1" applyFont="1" applyFill="1" applyBorder="1" applyAlignment="1">
      <alignment horizontal="center" vertical="center"/>
    </xf>
    <xf numFmtId="187" fontId="7" fillId="7" borderId="69" xfId="0" applyNumberFormat="1" applyFont="1" applyFill="1" applyBorder="1" applyAlignment="1">
      <alignment horizontal="center" vertical="center"/>
    </xf>
    <xf numFmtId="0" fontId="7" fillId="10" borderId="79" xfId="0" applyFont="1" applyFill="1" applyBorder="1" applyAlignment="1">
      <alignment horizontal="center" vertical="center"/>
    </xf>
    <xf numFmtId="0" fontId="7" fillId="10" borderId="68" xfId="0" applyFont="1" applyFill="1" applyBorder="1" applyAlignment="1">
      <alignment horizontal="center" vertical="center"/>
    </xf>
    <xf numFmtId="0" fontId="7" fillId="10" borderId="104" xfId="0" applyFont="1" applyFill="1" applyBorder="1" applyAlignment="1">
      <alignment horizontal="center" vertical="center"/>
    </xf>
    <xf numFmtId="0" fontId="7" fillId="10" borderId="67" xfId="0" applyFont="1" applyFill="1" applyBorder="1" applyAlignment="1">
      <alignment horizontal="center" vertical="center"/>
    </xf>
    <xf numFmtId="10" fontId="4" fillId="5" borderId="80" xfId="1" applyNumberFormat="1" applyFont="1" applyFill="1" applyBorder="1" applyAlignment="1" applyProtection="1">
      <alignment horizontal="right" vertical="center" wrapText="1"/>
    </xf>
    <xf numFmtId="194" fontId="4" fillId="5" borderId="85" xfId="0" applyNumberFormat="1" applyFont="1" applyFill="1" applyBorder="1" applyAlignment="1">
      <alignment horizontal="right" vertical="center"/>
    </xf>
    <xf numFmtId="194" fontId="4" fillId="5" borderId="87" xfId="0" applyNumberFormat="1" applyFont="1" applyFill="1" applyBorder="1" applyAlignment="1">
      <alignment horizontal="right" vertical="center"/>
    </xf>
    <xf numFmtId="194" fontId="4" fillId="5" borderId="75" xfId="0" applyNumberFormat="1" applyFont="1" applyFill="1" applyBorder="1" applyAlignment="1">
      <alignment horizontal="right" vertical="center"/>
    </xf>
    <xf numFmtId="194" fontId="4" fillId="5" borderId="95" xfId="0" applyNumberFormat="1" applyFont="1" applyFill="1" applyBorder="1" applyAlignment="1">
      <alignment horizontal="right" vertical="center"/>
    </xf>
    <xf numFmtId="194" fontId="4" fillId="5" borderId="84" xfId="0" applyNumberFormat="1" applyFont="1" applyFill="1" applyBorder="1" applyAlignment="1">
      <alignment horizontal="right" vertical="center"/>
    </xf>
    <xf numFmtId="194" fontId="4" fillId="32" borderId="0" xfId="0" applyNumberFormat="1" applyFont="1" applyFill="1" applyAlignment="1">
      <alignment horizontal="right" vertical="center"/>
    </xf>
    <xf numFmtId="194" fontId="4" fillId="32" borderId="2" xfId="0" applyNumberFormat="1" applyFont="1" applyFill="1" applyBorder="1" applyAlignment="1">
      <alignment horizontal="right" vertical="center"/>
    </xf>
    <xf numFmtId="194" fontId="0" fillId="9" borderId="3" xfId="0" applyNumberFormat="1" applyFill="1" applyBorder="1"/>
    <xf numFmtId="194" fontId="4" fillId="32" borderId="0" xfId="0" applyNumberFormat="1" applyFont="1" applyFill="1" applyAlignment="1">
      <alignment horizontal="left" vertical="center"/>
    </xf>
    <xf numFmtId="194" fontId="4" fillId="5" borderId="53" xfId="0" applyNumberFormat="1" applyFont="1" applyFill="1" applyBorder="1" applyAlignment="1">
      <alignment horizontal="right" vertical="center"/>
    </xf>
    <xf numFmtId="194" fontId="4" fillId="5" borderId="96" xfId="0" applyNumberFormat="1" applyFont="1" applyFill="1" applyBorder="1" applyAlignment="1">
      <alignment horizontal="right" vertical="center"/>
    </xf>
    <xf numFmtId="194" fontId="0" fillId="9" borderId="8" xfId="0" applyNumberFormat="1" applyFill="1" applyBorder="1"/>
    <xf numFmtId="194" fontId="4" fillId="5" borderId="76" xfId="0" applyNumberFormat="1" applyFont="1" applyFill="1" applyBorder="1" applyAlignment="1">
      <alignment horizontal="right" vertical="center"/>
    </xf>
    <xf numFmtId="194" fontId="4" fillId="5" borderId="107" xfId="0" applyNumberFormat="1" applyFont="1" applyFill="1" applyBorder="1" applyAlignment="1">
      <alignment horizontal="right" vertical="center"/>
    </xf>
    <xf numFmtId="194" fontId="4" fillId="32" borderId="54" xfId="0" applyNumberFormat="1" applyFont="1" applyFill="1" applyBorder="1" applyAlignment="1">
      <alignment horizontal="right" vertical="center"/>
    </xf>
    <xf numFmtId="194" fontId="4" fillId="5" borderId="97" xfId="0" applyNumberFormat="1" applyFont="1" applyFill="1" applyBorder="1" applyAlignment="1">
      <alignment horizontal="right" vertical="center"/>
    </xf>
    <xf numFmtId="194" fontId="4" fillId="5" borderId="108" xfId="0" applyNumberFormat="1" applyFont="1" applyFill="1" applyBorder="1" applyAlignment="1">
      <alignment horizontal="right" vertical="center"/>
    </xf>
    <xf numFmtId="194" fontId="4" fillId="5" borderId="116" xfId="0" applyNumberFormat="1" applyFont="1" applyFill="1" applyBorder="1" applyAlignment="1">
      <alignment horizontal="right" vertical="center"/>
    </xf>
    <xf numFmtId="194" fontId="4" fillId="5" borderId="27" xfId="0" applyNumberFormat="1" applyFont="1" applyFill="1" applyBorder="1" applyAlignment="1">
      <alignment horizontal="right" vertical="center"/>
    </xf>
    <xf numFmtId="194" fontId="0" fillId="9" borderId="6" xfId="0" applyNumberFormat="1" applyFill="1" applyBorder="1"/>
    <xf numFmtId="194" fontId="4" fillId="5" borderId="59" xfId="0" applyNumberFormat="1" applyFont="1" applyFill="1" applyBorder="1" applyAlignment="1">
      <alignment horizontal="right" vertical="center"/>
    </xf>
    <xf numFmtId="194" fontId="77" fillId="52" borderId="32" xfId="0" applyNumberFormat="1" applyFont="1" applyFill="1" applyBorder="1" applyAlignment="1">
      <alignment horizontal="right"/>
    </xf>
    <xf numFmtId="194" fontId="77" fillId="52" borderId="33" xfId="0" applyNumberFormat="1" applyFont="1" applyFill="1" applyBorder="1" applyAlignment="1">
      <alignment horizontal="right"/>
    </xf>
    <xf numFmtId="194" fontId="77" fillId="52" borderId="111" xfId="0" applyNumberFormat="1" applyFont="1" applyFill="1" applyBorder="1" applyAlignment="1">
      <alignment horizontal="right"/>
    </xf>
    <xf numFmtId="194" fontId="77" fillId="52" borderId="110" xfId="0" applyNumberFormat="1" applyFont="1" applyFill="1" applyBorder="1" applyAlignment="1">
      <alignment horizontal="right"/>
    </xf>
    <xf numFmtId="194" fontId="77" fillId="52" borderId="100" xfId="0" applyNumberFormat="1" applyFont="1" applyFill="1" applyBorder="1" applyAlignment="1">
      <alignment horizontal="right"/>
    </xf>
    <xf numFmtId="194" fontId="77" fillId="52" borderId="31" xfId="0" applyNumberFormat="1" applyFont="1" applyFill="1" applyBorder="1" applyAlignment="1">
      <alignment horizontal="right"/>
    </xf>
    <xf numFmtId="194" fontId="77" fillId="52" borderId="13" xfId="0" applyNumberFormat="1" applyFont="1" applyFill="1" applyBorder="1" applyAlignment="1">
      <alignment horizontal="right"/>
    </xf>
    <xf numFmtId="194" fontId="7" fillId="5" borderId="5" xfId="0" applyNumberFormat="1" applyFont="1" applyFill="1" applyBorder="1" applyAlignment="1">
      <alignment horizontal="left" wrapText="1"/>
    </xf>
    <xf numFmtId="194" fontId="0" fillId="5" borderId="0" xfId="0" applyNumberFormat="1" applyFill="1"/>
    <xf numFmtId="194" fontId="7" fillId="5" borderId="32" xfId="0" applyNumberFormat="1" applyFont="1" applyFill="1" applyBorder="1" applyAlignment="1">
      <alignment horizontal="right" vertical="center"/>
    </xf>
    <xf numFmtId="194" fontId="0" fillId="0" borderId="0" xfId="0" applyNumberFormat="1"/>
    <xf numFmtId="194" fontId="7" fillId="52" borderId="2" xfId="0" applyNumberFormat="1" applyFont="1" applyFill="1" applyBorder="1" applyAlignment="1">
      <alignment horizontal="right"/>
    </xf>
    <xf numFmtId="194" fontId="77" fillId="52" borderId="3" xfId="0" applyNumberFormat="1" applyFont="1" applyFill="1" applyBorder="1" applyAlignment="1">
      <alignment horizontal="right" vertical="center"/>
    </xf>
    <xf numFmtId="194" fontId="77" fillId="52" borderId="153" xfId="0" applyNumberFormat="1" applyFont="1" applyFill="1" applyBorder="1" applyAlignment="1">
      <alignment horizontal="right" vertical="center"/>
    </xf>
    <xf numFmtId="194" fontId="77" fillId="52" borderId="2" xfId="0" applyNumberFormat="1" applyFont="1" applyFill="1" applyBorder="1" applyAlignment="1">
      <alignment horizontal="right" vertical="center"/>
    </xf>
    <xf numFmtId="194" fontId="77" fillId="52" borderId="4" xfId="0" applyNumberFormat="1" applyFont="1" applyFill="1" applyBorder="1" applyAlignment="1">
      <alignment horizontal="right"/>
    </xf>
    <xf numFmtId="194" fontId="4" fillId="9" borderId="87" xfId="0" applyNumberFormat="1" applyFont="1" applyFill="1" applyBorder="1" applyAlignment="1">
      <alignment horizontal="right" vertical="center"/>
    </xf>
    <xf numFmtId="194" fontId="4" fillId="9" borderId="88" xfId="0" applyNumberFormat="1" applyFont="1" applyFill="1" applyBorder="1" applyAlignment="1">
      <alignment horizontal="right" vertical="center"/>
    </xf>
    <xf numFmtId="194" fontId="4" fillId="9" borderId="134" xfId="0" applyNumberFormat="1" applyFont="1" applyFill="1" applyBorder="1" applyAlignment="1">
      <alignment horizontal="right" vertical="center"/>
    </xf>
    <xf numFmtId="194" fontId="4" fillId="9" borderId="33" xfId="0" applyNumberFormat="1" applyFont="1" applyFill="1" applyBorder="1" applyAlignment="1">
      <alignment horizontal="right" vertical="center"/>
    </xf>
    <xf numFmtId="194" fontId="4" fillId="9" borderId="89" xfId="0" applyNumberFormat="1" applyFont="1" applyFill="1" applyBorder="1" applyAlignment="1">
      <alignment horizontal="right" vertical="center"/>
    </xf>
    <xf numFmtId="194" fontId="9" fillId="35" borderId="146" xfId="0" applyNumberFormat="1" applyFont="1" applyFill="1" applyBorder="1" applyAlignment="1">
      <alignment horizontal="center"/>
    </xf>
    <xf numFmtId="194" fontId="4" fillId="5" borderId="94" xfId="0" applyNumberFormat="1" applyFont="1" applyFill="1" applyBorder="1" applyAlignment="1">
      <alignment horizontal="right" vertical="center"/>
    </xf>
    <xf numFmtId="194" fontId="4" fillId="5" borderId="125" xfId="0" applyNumberFormat="1" applyFont="1" applyFill="1" applyBorder="1" applyAlignment="1">
      <alignment horizontal="right" vertical="center"/>
    </xf>
    <xf numFmtId="194" fontId="4" fillId="5" borderId="14" xfId="0" applyNumberFormat="1" applyFont="1" applyFill="1" applyBorder="1" applyAlignment="1">
      <alignment horizontal="right" vertical="center"/>
    </xf>
    <xf numFmtId="194" fontId="4" fillId="5" borderId="145" xfId="0" applyNumberFormat="1" applyFont="1" applyFill="1" applyBorder="1" applyAlignment="1">
      <alignment horizontal="right" vertical="center"/>
    </xf>
    <xf numFmtId="194" fontId="4" fillId="55" borderId="75" xfId="0" applyNumberFormat="1" applyFont="1" applyFill="1" applyBorder="1" applyAlignment="1">
      <alignment horizontal="right" vertical="center"/>
    </xf>
    <xf numFmtId="194" fontId="4" fillId="55" borderId="80" xfId="0" applyNumberFormat="1" applyFont="1" applyFill="1" applyBorder="1" applyAlignment="1">
      <alignment horizontal="right" vertical="center"/>
    </xf>
    <xf numFmtId="194" fontId="7" fillId="4" borderId="24" xfId="0" applyNumberFormat="1" applyFont="1" applyFill="1" applyBorder="1" applyAlignment="1">
      <alignment horizontal="left"/>
    </xf>
    <xf numFmtId="194" fontId="7" fillId="4" borderId="83" xfId="0" applyNumberFormat="1" applyFont="1" applyFill="1" applyBorder="1" applyAlignment="1">
      <alignment horizontal="left"/>
    </xf>
    <xf numFmtId="194" fontId="7" fillId="4" borderId="23" xfId="0" applyNumberFormat="1" applyFont="1" applyFill="1" applyBorder="1" applyAlignment="1">
      <alignment horizontal="left"/>
    </xf>
    <xf numFmtId="194" fontId="7" fillId="4" borderId="85" xfId="0" applyNumberFormat="1" applyFont="1" applyFill="1" applyBorder="1" applyAlignment="1">
      <alignment horizontal="left"/>
    </xf>
    <xf numFmtId="194" fontId="7" fillId="4" borderId="144" xfId="0" applyNumberFormat="1" applyFont="1" applyFill="1" applyBorder="1" applyAlignment="1">
      <alignment horizontal="left"/>
    </xf>
    <xf numFmtId="194" fontId="7" fillId="4" borderId="86" xfId="0" applyNumberFormat="1" applyFont="1" applyFill="1" applyBorder="1" applyAlignment="1">
      <alignment horizontal="left"/>
    </xf>
    <xf numFmtId="194" fontId="4" fillId="5" borderId="24" xfId="0" applyNumberFormat="1" applyFont="1" applyFill="1" applyBorder="1" applyAlignment="1">
      <alignment horizontal="right" vertical="center"/>
    </xf>
    <xf numFmtId="194" fontId="4" fillId="5" borderId="122" xfId="0" applyNumberFormat="1" applyFont="1" applyFill="1" applyBorder="1" applyAlignment="1">
      <alignment horizontal="right" vertical="center"/>
    </xf>
    <xf numFmtId="194" fontId="4" fillId="5" borderId="23" xfId="0" applyNumberFormat="1" applyFont="1" applyFill="1" applyBorder="1" applyAlignment="1">
      <alignment horizontal="right" vertical="center"/>
    </xf>
    <xf numFmtId="194" fontId="4" fillId="5" borderId="144" xfId="0" applyNumberFormat="1" applyFont="1" applyFill="1" applyBorder="1" applyAlignment="1">
      <alignment horizontal="right" vertical="center"/>
    </xf>
    <xf numFmtId="194" fontId="4" fillId="55" borderId="23" xfId="0" applyNumberFormat="1" applyFont="1" applyFill="1" applyBorder="1" applyAlignment="1">
      <alignment horizontal="right" vertical="center"/>
    </xf>
    <xf numFmtId="194" fontId="4" fillId="55" borderId="37" xfId="0" applyNumberFormat="1" applyFont="1" applyFill="1" applyBorder="1" applyAlignment="1">
      <alignment horizontal="right" vertical="center"/>
    </xf>
    <xf numFmtId="194" fontId="4" fillId="5" borderId="121" xfId="0" applyNumberFormat="1" applyFont="1" applyFill="1" applyBorder="1" applyAlignment="1">
      <alignment horizontal="right" vertical="center"/>
    </xf>
    <xf numFmtId="194" fontId="4" fillId="5" borderId="78" xfId="0" applyNumberFormat="1" applyFont="1" applyFill="1" applyBorder="1" applyAlignment="1">
      <alignment horizontal="right" vertical="center"/>
    </xf>
    <xf numFmtId="194" fontId="4" fillId="5" borderId="55" xfId="0" applyNumberFormat="1" applyFont="1" applyFill="1" applyBorder="1" applyAlignment="1">
      <alignment horizontal="right" vertical="center"/>
    </xf>
    <xf numFmtId="194" fontId="7" fillId="50" borderId="77" xfId="1" applyNumberFormat="1" applyFont="1" applyFill="1" applyBorder="1" applyAlignment="1" applyProtection="1">
      <alignment horizontal="right" wrapText="1"/>
    </xf>
    <xf numFmtId="194" fontId="7" fillId="50" borderId="88" xfId="1" applyNumberFormat="1" applyFont="1" applyFill="1" applyBorder="1" applyAlignment="1" applyProtection="1">
      <alignment horizontal="right" wrapText="1"/>
    </xf>
    <xf numFmtId="194" fontId="7" fillId="50" borderId="134" xfId="1" applyNumberFormat="1" applyFont="1" applyFill="1" applyBorder="1" applyAlignment="1" applyProtection="1">
      <alignment horizontal="right" wrapText="1"/>
    </xf>
    <xf numFmtId="194" fontId="7" fillId="50" borderId="32" xfId="1" applyNumberFormat="1" applyFont="1" applyFill="1" applyBorder="1" applyAlignment="1" applyProtection="1">
      <alignment horizontal="right" wrapText="1"/>
    </xf>
    <xf numFmtId="194" fontId="7" fillId="50" borderId="33" xfId="1" applyNumberFormat="1" applyFont="1" applyFill="1" applyBorder="1" applyAlignment="1" applyProtection="1">
      <alignment horizontal="right" wrapText="1"/>
    </xf>
    <xf numFmtId="194" fontId="7" fillId="50" borderId="13" xfId="1" applyNumberFormat="1" applyFont="1" applyFill="1" applyBorder="1" applyAlignment="1" applyProtection="1">
      <alignment horizontal="right" wrapText="1"/>
    </xf>
    <xf numFmtId="194" fontId="4" fillId="35" borderId="34" xfId="0" applyNumberFormat="1" applyFont="1" applyFill="1" applyBorder="1" applyAlignment="1" applyProtection="1">
      <alignment vertical="center" wrapText="1"/>
      <protection locked="0"/>
    </xf>
    <xf numFmtId="194" fontId="4" fillId="35" borderId="130" xfId="0" applyNumberFormat="1" applyFont="1" applyFill="1" applyBorder="1" applyAlignment="1" applyProtection="1">
      <alignment vertical="center" wrapText="1"/>
      <protection locked="0"/>
    </xf>
    <xf numFmtId="194" fontId="4" fillId="35" borderId="150" xfId="0" applyNumberFormat="1" applyFont="1" applyFill="1" applyBorder="1" applyAlignment="1" applyProtection="1">
      <alignment vertical="center" wrapText="1"/>
      <protection locked="0"/>
    </xf>
    <xf numFmtId="194" fontId="4" fillId="54" borderId="148" xfId="0" applyNumberFormat="1" applyFont="1" applyFill="1" applyBorder="1" applyAlignment="1" applyProtection="1">
      <alignment vertical="center" wrapText="1"/>
      <protection locked="0"/>
    </xf>
    <xf numFmtId="194" fontId="4" fillId="54" borderId="8" xfId="0" applyNumberFormat="1" applyFont="1" applyFill="1" applyBorder="1"/>
    <xf numFmtId="194" fontId="7" fillId="4" borderId="19" xfId="0" applyNumberFormat="1" applyFont="1" applyFill="1" applyBorder="1"/>
    <xf numFmtId="194" fontId="7" fillId="4" borderId="20" xfId="0" applyNumberFormat="1" applyFont="1" applyFill="1" applyBorder="1"/>
    <xf numFmtId="194" fontId="7" fillId="4" borderId="117" xfId="0" applyNumberFormat="1" applyFont="1" applyFill="1" applyBorder="1"/>
    <xf numFmtId="194" fontId="7" fillId="4" borderId="21" xfId="0" applyNumberFormat="1" applyFont="1" applyFill="1" applyBorder="1"/>
    <xf numFmtId="194" fontId="7" fillId="4" borderId="0" xfId="0" applyNumberFormat="1" applyFont="1" applyFill="1"/>
    <xf numFmtId="194" fontId="7" fillId="4" borderId="8" xfId="0" applyNumberFormat="1" applyFont="1" applyFill="1" applyBorder="1"/>
    <xf numFmtId="194" fontId="4" fillId="35" borderId="19" xfId="0" applyNumberFormat="1" applyFont="1" applyFill="1" applyBorder="1" applyAlignment="1" applyProtection="1">
      <alignment vertical="center" wrapText="1"/>
      <protection locked="0"/>
    </xf>
    <xf numFmtId="194" fontId="4" fillId="35" borderId="117" xfId="0" applyNumberFormat="1" applyFont="1" applyFill="1" applyBorder="1" applyAlignment="1" applyProtection="1">
      <alignment vertical="center" wrapText="1"/>
      <protection locked="0"/>
    </xf>
    <xf numFmtId="194" fontId="4" fillId="35" borderId="147" xfId="0" applyNumberFormat="1" applyFont="1" applyFill="1" applyBorder="1" applyAlignment="1" applyProtection="1">
      <alignment vertical="center" wrapText="1"/>
      <protection locked="0"/>
    </xf>
    <xf numFmtId="194" fontId="4" fillId="54" borderId="149" xfId="0" applyNumberFormat="1" applyFont="1" applyFill="1" applyBorder="1" applyAlignment="1" applyProtection="1">
      <alignment vertical="center" wrapText="1"/>
      <protection locked="0"/>
    </xf>
    <xf numFmtId="194" fontId="4" fillId="54" borderId="40" xfId="0" applyNumberFormat="1" applyFont="1" applyFill="1" applyBorder="1" applyAlignment="1" applyProtection="1">
      <alignment vertical="center" wrapText="1"/>
      <protection locked="0"/>
    </xf>
    <xf numFmtId="194" fontId="4" fillId="35" borderId="21" xfId="0" applyNumberFormat="1" applyFont="1" applyFill="1" applyBorder="1" applyAlignment="1" applyProtection="1">
      <alignment vertical="center" wrapText="1"/>
      <protection locked="0"/>
    </xf>
    <xf numFmtId="194" fontId="4" fillId="54" borderId="19" xfId="0" applyNumberFormat="1" applyFont="1" applyFill="1" applyBorder="1" applyAlignment="1" applyProtection="1">
      <alignment vertical="center" wrapText="1"/>
      <protection locked="0"/>
    </xf>
    <xf numFmtId="194" fontId="4" fillId="35" borderId="149" xfId="0" applyNumberFormat="1" applyFont="1" applyFill="1" applyBorder="1" applyAlignment="1" applyProtection="1">
      <alignment vertical="center" wrapText="1"/>
      <protection locked="0"/>
    </xf>
    <xf numFmtId="194" fontId="4" fillId="35" borderId="28" xfId="0" applyNumberFormat="1" applyFont="1" applyFill="1" applyBorder="1" applyAlignment="1" applyProtection="1">
      <alignment vertical="center" wrapText="1"/>
      <protection locked="0"/>
    </xf>
    <xf numFmtId="194" fontId="4" fillId="35" borderId="29" xfId="0" applyNumberFormat="1" applyFont="1" applyFill="1" applyBorder="1" applyAlignment="1" applyProtection="1">
      <alignment vertical="center" wrapText="1"/>
      <protection locked="0"/>
    </xf>
    <xf numFmtId="194" fontId="4" fillId="35" borderId="123" xfId="0" applyNumberFormat="1" applyFont="1" applyFill="1" applyBorder="1" applyAlignment="1" applyProtection="1">
      <alignment vertical="center" wrapText="1"/>
      <protection locked="0"/>
    </xf>
    <xf numFmtId="194" fontId="4" fillId="35" borderId="124" xfId="0" applyNumberFormat="1" applyFont="1" applyFill="1" applyBorder="1" applyAlignment="1" applyProtection="1">
      <alignment vertical="center" wrapText="1"/>
      <protection locked="0"/>
    </xf>
    <xf numFmtId="194" fontId="4" fillId="54" borderId="28" xfId="0" applyNumberFormat="1" applyFont="1" applyFill="1" applyBorder="1" applyAlignment="1" applyProtection="1">
      <alignment vertical="center" wrapText="1"/>
      <protection locked="0"/>
    </xf>
    <xf numFmtId="194" fontId="4" fillId="54" borderId="103" xfId="0" applyNumberFormat="1" applyFont="1" applyFill="1" applyBorder="1" applyAlignment="1" applyProtection="1">
      <alignment vertical="center" wrapText="1"/>
      <protection locked="0"/>
    </xf>
    <xf numFmtId="194" fontId="7" fillId="50" borderId="112" xfId="1" applyNumberFormat="1" applyFont="1" applyFill="1" applyBorder="1" applyAlignment="1" applyProtection="1">
      <alignment horizontal="right" wrapText="1"/>
    </xf>
    <xf numFmtId="194" fontId="7" fillId="50" borderId="36" xfId="1" applyNumberFormat="1" applyFont="1" applyFill="1" applyBorder="1" applyAlignment="1" applyProtection="1">
      <alignment horizontal="right" wrapText="1"/>
    </xf>
    <xf numFmtId="194" fontId="7" fillId="50" borderId="101" xfId="1" applyNumberFormat="1" applyFont="1" applyFill="1" applyBorder="1" applyAlignment="1" applyProtection="1">
      <alignment horizontal="right" wrapText="1"/>
    </xf>
    <xf numFmtId="194" fontId="4" fillId="35" borderId="15" xfId="0" applyNumberFormat="1" applyFont="1" applyFill="1" applyBorder="1" applyAlignment="1" applyProtection="1">
      <alignment vertical="center" wrapText="1"/>
      <protection locked="0"/>
    </xf>
    <xf numFmtId="194" fontId="9" fillId="35" borderId="131" xfId="0" applyNumberFormat="1" applyFont="1" applyFill="1" applyBorder="1" applyAlignment="1" applyProtection="1">
      <alignment vertical="center" wrapText="1"/>
      <protection locked="0"/>
    </xf>
    <xf numFmtId="194" fontId="7" fillId="4" borderId="20" xfId="0" applyNumberFormat="1" applyFont="1" applyFill="1" applyBorder="1" applyAlignment="1">
      <alignment vertical="center"/>
    </xf>
    <xf numFmtId="194" fontId="70" fillId="4" borderId="117" xfId="0" applyNumberFormat="1" applyFont="1" applyFill="1" applyBorder="1" applyAlignment="1">
      <alignment vertical="center"/>
    </xf>
    <xf numFmtId="194" fontId="70" fillId="4" borderId="19" xfId="0" applyNumberFormat="1" applyFont="1" applyFill="1" applyBorder="1" applyAlignment="1">
      <alignment vertical="center"/>
    </xf>
    <xf numFmtId="194" fontId="70" fillId="4" borderId="21" xfId="0" applyNumberFormat="1" applyFont="1" applyFill="1" applyBorder="1" applyAlignment="1">
      <alignment vertical="center"/>
    </xf>
    <xf numFmtId="194" fontId="7" fillId="4" borderId="22" xfId="0" applyNumberFormat="1" applyFont="1" applyFill="1" applyBorder="1" applyAlignment="1">
      <alignment vertical="center"/>
    </xf>
    <xf numFmtId="194" fontId="9" fillId="35" borderId="117" xfId="0" applyNumberFormat="1" applyFont="1" applyFill="1" applyBorder="1" applyAlignment="1" applyProtection="1">
      <alignment vertical="center" wrapText="1"/>
      <protection locked="0"/>
    </xf>
    <xf numFmtId="194" fontId="10" fillId="35" borderId="117" xfId="0" applyNumberFormat="1" applyFont="1" applyFill="1" applyBorder="1" applyAlignment="1" applyProtection="1">
      <alignment vertical="center" wrapText="1"/>
      <protection locked="0"/>
    </xf>
    <xf numFmtId="194" fontId="10" fillId="35" borderId="19" xfId="0" applyNumberFormat="1" applyFont="1" applyFill="1" applyBorder="1" applyAlignment="1" applyProtection="1">
      <alignment vertical="center" wrapText="1"/>
      <protection locked="0"/>
    </xf>
    <xf numFmtId="194" fontId="10" fillId="35" borderId="21" xfId="0" applyNumberFormat="1" applyFont="1" applyFill="1" applyBorder="1" applyAlignment="1" applyProtection="1">
      <alignment vertical="center" wrapText="1"/>
      <protection locked="0"/>
    </xf>
    <xf numFmtId="194" fontId="4" fillId="35" borderId="22" xfId="0" applyNumberFormat="1" applyFont="1" applyFill="1" applyBorder="1" applyAlignment="1" applyProtection="1">
      <alignment vertical="center" wrapText="1"/>
      <protection locked="0"/>
    </xf>
    <xf numFmtId="194" fontId="4" fillId="35" borderId="20" xfId="0" applyNumberFormat="1" applyFont="1" applyFill="1" applyBorder="1" applyAlignment="1" applyProtection="1">
      <alignment vertical="center" wrapText="1"/>
      <protection locked="0"/>
    </xf>
    <xf numFmtId="194" fontId="7" fillId="4" borderId="117" xfId="0" applyNumberFormat="1" applyFont="1" applyFill="1" applyBorder="1" applyAlignment="1">
      <alignment vertical="center"/>
    </xf>
    <xf numFmtId="194" fontId="7" fillId="4" borderId="19" xfId="0" applyNumberFormat="1" applyFont="1" applyFill="1" applyBorder="1" applyAlignment="1">
      <alignment vertical="center"/>
    </xf>
    <xf numFmtId="194" fontId="7" fillId="4" borderId="21" xfId="0" applyNumberFormat="1" applyFont="1" applyFill="1" applyBorder="1" applyAlignment="1">
      <alignment vertical="center"/>
    </xf>
    <xf numFmtId="194" fontId="4" fillId="35" borderId="30" xfId="0" applyNumberFormat="1" applyFont="1" applyFill="1" applyBorder="1" applyAlignment="1" applyProtection="1">
      <alignment vertical="center" wrapText="1"/>
      <protection locked="0"/>
    </xf>
    <xf numFmtId="194" fontId="4" fillId="35" borderId="63" xfId="0" applyNumberFormat="1" applyFont="1" applyFill="1" applyBorder="1" applyAlignment="1" applyProtection="1">
      <alignment vertical="center" wrapText="1"/>
      <protection locked="0"/>
    </xf>
    <xf numFmtId="194" fontId="7" fillId="50" borderId="126" xfId="1" applyNumberFormat="1" applyFont="1" applyFill="1" applyBorder="1" applyAlignment="1" applyProtection="1">
      <alignment horizontal="right" wrapText="1"/>
    </xf>
    <xf numFmtId="194" fontId="7" fillId="50" borderId="109" xfId="1" applyNumberFormat="1" applyFont="1" applyFill="1" applyBorder="1" applyAlignment="1" applyProtection="1">
      <alignment horizontal="right" wrapText="1"/>
    </xf>
    <xf numFmtId="194" fontId="4" fillId="5" borderId="127" xfId="1" applyNumberFormat="1" applyFont="1" applyFill="1" applyBorder="1" applyAlignment="1" applyProtection="1">
      <alignment horizontal="right" vertical="center" wrapText="1"/>
    </xf>
    <xf numFmtId="194" fontId="4" fillId="5" borderId="125" xfId="1" applyNumberFormat="1" applyFont="1" applyFill="1" applyBorder="1" applyAlignment="1" applyProtection="1">
      <alignment horizontal="right" vertical="center" wrapText="1"/>
    </xf>
    <xf numFmtId="194" fontId="4" fillId="5" borderId="14" xfId="1" applyNumberFormat="1" applyFont="1" applyFill="1" applyBorder="1" applyAlignment="1" applyProtection="1">
      <alignment horizontal="right" vertical="center" wrapText="1"/>
    </xf>
    <xf numFmtId="194" fontId="4" fillId="5" borderId="75" xfId="1" applyNumberFormat="1" applyFont="1" applyFill="1" applyBorder="1" applyAlignment="1" applyProtection="1">
      <alignment horizontal="right" vertical="center" wrapText="1"/>
    </xf>
    <xf numFmtId="194" fontId="4" fillId="5" borderId="80" xfId="1" applyNumberFormat="1" applyFont="1" applyFill="1" applyBorder="1" applyAlignment="1" applyProtection="1">
      <alignment horizontal="right" vertical="center" wrapText="1"/>
    </xf>
    <xf numFmtId="194" fontId="4" fillId="5" borderId="24" xfId="1" applyNumberFormat="1" applyFont="1" applyFill="1" applyBorder="1" applyAlignment="1" applyProtection="1">
      <alignment horizontal="right" wrapText="1"/>
    </xf>
    <xf numFmtId="194" fontId="4" fillId="5" borderId="122" xfId="1" applyNumberFormat="1" applyFont="1" applyFill="1" applyBorder="1" applyAlignment="1" applyProtection="1">
      <alignment horizontal="right" wrapText="1"/>
    </xf>
    <xf numFmtId="194" fontId="4" fillId="5" borderId="23" xfId="1" applyNumberFormat="1" applyFont="1" applyFill="1" applyBorder="1" applyAlignment="1" applyProtection="1">
      <alignment horizontal="right" wrapText="1"/>
    </xf>
    <xf numFmtId="194" fontId="4" fillId="5" borderId="37" xfId="1" applyNumberFormat="1" applyFont="1" applyFill="1" applyBorder="1" applyAlignment="1" applyProtection="1">
      <alignment horizontal="right" wrapText="1"/>
    </xf>
    <xf numFmtId="194" fontId="4" fillId="5" borderId="53" xfId="1" applyNumberFormat="1" applyFont="1" applyFill="1" applyBorder="1" applyAlignment="1" applyProtection="1">
      <alignment horizontal="right" wrapText="1"/>
    </xf>
    <xf numFmtId="194" fontId="4" fillId="5" borderId="121" xfId="1" applyNumberFormat="1" applyFont="1" applyFill="1" applyBorder="1" applyAlignment="1" applyProtection="1">
      <alignment horizontal="right" wrapText="1"/>
    </xf>
    <xf numFmtId="194" fontId="4" fillId="5" borderId="78" xfId="1" applyNumberFormat="1" applyFont="1" applyFill="1" applyBorder="1" applyAlignment="1" applyProtection="1">
      <alignment horizontal="right" wrapText="1"/>
    </xf>
    <xf numFmtId="194" fontId="4" fillId="5" borderId="38" xfId="1" applyNumberFormat="1" applyFont="1" applyFill="1" applyBorder="1" applyAlignment="1" applyProtection="1">
      <alignment horizontal="right" wrapText="1"/>
    </xf>
    <xf numFmtId="194" fontId="7" fillId="50" borderId="89" xfId="1" applyNumberFormat="1" applyFont="1" applyFill="1" applyBorder="1" applyAlignment="1" applyProtection="1">
      <alignment horizontal="right" wrapText="1"/>
    </xf>
    <xf numFmtId="187" fontId="4" fillId="5" borderId="154" xfId="1" applyNumberFormat="1" applyFont="1" applyFill="1" applyBorder="1" applyAlignment="1" applyProtection="1">
      <alignment horizontal="right" vertical="center" wrapText="1"/>
    </xf>
    <xf numFmtId="187" fontId="4" fillId="5" borderId="84" xfId="1" applyNumberFormat="1" applyFont="1" applyFill="1" applyBorder="1" applyAlignment="1" applyProtection="1">
      <alignment horizontal="right" vertical="center" wrapText="1"/>
    </xf>
    <xf numFmtId="0" fontId="7" fillId="50" borderId="39" xfId="0" applyFont="1" applyFill="1" applyBorder="1" applyAlignment="1">
      <alignment horizontal="left" vertical="center" wrapText="1" indent="1"/>
    </xf>
    <xf numFmtId="0" fontId="7" fillId="50" borderId="87" xfId="0" applyFont="1" applyFill="1" applyBorder="1" applyAlignment="1">
      <alignment horizontal="left" wrapText="1"/>
    </xf>
    <xf numFmtId="194" fontId="9" fillId="35" borderId="155" xfId="0" applyNumberFormat="1" applyFont="1" applyFill="1" applyBorder="1" applyAlignment="1" applyProtection="1">
      <alignment vertical="center" wrapText="1"/>
      <protection locked="0"/>
    </xf>
    <xf numFmtId="194" fontId="9" fillId="35" borderId="156" xfId="0" applyNumberFormat="1" applyFont="1" applyFill="1" applyBorder="1" applyAlignment="1" applyProtection="1">
      <alignment vertical="center" wrapText="1"/>
      <protection locked="0"/>
    </xf>
    <xf numFmtId="0" fontId="7" fillId="5" borderId="1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13" xfId="0" applyFont="1" applyFill="1" applyBorder="1" applyAlignment="1">
      <alignment horizontal="center" vertical="center"/>
    </xf>
    <xf numFmtId="0" fontId="5" fillId="51" borderId="16" xfId="0" applyFont="1" applyFill="1" applyBorder="1" applyAlignment="1">
      <alignment horizontal="center" vertical="center" wrapText="1"/>
    </xf>
    <xf numFmtId="0" fontId="5" fillId="51" borderId="60" xfId="0" applyFont="1" applyFill="1" applyBorder="1" applyAlignment="1">
      <alignment horizontal="center" vertical="center" wrapText="1"/>
    </xf>
    <xf numFmtId="0" fontId="5" fillId="9" borderId="18" xfId="0" applyFont="1" applyFill="1" applyBorder="1"/>
    <xf numFmtId="0" fontId="7" fillId="5" borderId="8" xfId="0" applyFont="1" applyFill="1" applyBorder="1" applyAlignment="1">
      <alignment horizontal="left"/>
    </xf>
    <xf numFmtId="0" fontId="7" fillId="5" borderId="54" xfId="0" applyFont="1" applyFill="1" applyBorder="1" applyAlignment="1">
      <alignment horizontal="left"/>
    </xf>
    <xf numFmtId="0" fontId="7" fillId="5" borderId="56" xfId="0" applyFont="1" applyFill="1" applyBorder="1" applyAlignment="1">
      <alignment horizontal="left"/>
    </xf>
    <xf numFmtId="0" fontId="7" fillId="6" borderId="11" xfId="0" applyFont="1" applyFill="1" applyBorder="1" applyAlignment="1">
      <alignment horizontal="right" vertical="center"/>
    </xf>
    <xf numFmtId="0" fontId="7" fillId="51" borderId="114" xfId="0" applyFont="1" applyFill="1" applyBorder="1" applyAlignment="1">
      <alignment horizontal="right" vertical="center"/>
    </xf>
    <xf numFmtId="0" fontId="7" fillId="6" borderId="115" xfId="0" applyFont="1" applyFill="1" applyBorder="1" applyAlignment="1">
      <alignment horizontal="right" vertical="center"/>
    </xf>
    <xf numFmtId="0" fontId="4" fillId="5" borderId="127" xfId="0" applyFont="1" applyFill="1" applyBorder="1" applyAlignment="1">
      <alignment horizontal="center"/>
    </xf>
    <xf numFmtId="0" fontId="4" fillId="5" borderId="145" xfId="0" applyFont="1" applyFill="1" applyBorder="1" applyAlignment="1">
      <alignment horizontal="center"/>
    </xf>
    <xf numFmtId="190" fontId="4" fillId="32" borderId="7" xfId="0" applyNumberFormat="1" applyFont="1" applyFill="1" applyBorder="1" applyAlignment="1">
      <alignment horizontal="right" vertical="center"/>
    </xf>
    <xf numFmtId="194" fontId="4" fillId="32" borderId="8" xfId="0" applyNumberFormat="1" applyFont="1" applyFill="1" applyBorder="1" applyAlignment="1">
      <alignment horizontal="right" vertical="center"/>
    </xf>
    <xf numFmtId="0" fontId="4" fillId="5" borderId="53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center"/>
    </xf>
    <xf numFmtId="190" fontId="4" fillId="32" borderId="5" xfId="0" applyNumberFormat="1" applyFont="1" applyFill="1" applyBorder="1" applyAlignment="1">
      <alignment horizontal="right" vertical="center"/>
    </xf>
    <xf numFmtId="194" fontId="4" fillId="32" borderId="5" xfId="0" applyNumberFormat="1" applyFont="1" applyFill="1" applyBorder="1" applyAlignment="1">
      <alignment horizontal="right" vertical="center"/>
    </xf>
    <xf numFmtId="194" fontId="9" fillId="0" borderId="13" xfId="0" applyNumberFormat="1" applyFont="1" applyBorder="1"/>
  </cellXfs>
  <cellStyles count="710">
    <cellStyle name=" 1" xfId="9" xr:uid="{00000000-0005-0000-0000-000000000000}"/>
    <cellStyle name=" 1 2" xfId="10" xr:uid="{00000000-0005-0000-0000-000001000000}"/>
    <cellStyle name=" 1 2 2" xfId="11" xr:uid="{00000000-0005-0000-0000-000002000000}"/>
    <cellStyle name=" 1 2 3" xfId="12" xr:uid="{00000000-0005-0000-0000-000003000000}"/>
    <cellStyle name=" 1 3" xfId="13" xr:uid="{00000000-0005-0000-0000-000004000000}"/>
    <cellStyle name=" 1 3 2" xfId="14" xr:uid="{00000000-0005-0000-0000-000005000000}"/>
    <cellStyle name=" 1 4" xfId="15" xr:uid="{00000000-0005-0000-0000-000006000000}"/>
    <cellStyle name=" 1_29(d) - Gas extensions -tariffs" xfId="16" xr:uid="{00000000-0005-0000-0000-000007000000}"/>
    <cellStyle name="_3GIS model v2.77_Distribution Business_Retail Fin Perform " xfId="17" xr:uid="{00000000-0005-0000-0000-000008000000}"/>
    <cellStyle name="_3GIS model v2.77_Fleet Overhead Costs 2_Retail Fin Perform " xfId="18" xr:uid="{00000000-0005-0000-0000-000009000000}"/>
    <cellStyle name="_3GIS model v2.77_Fleet Overhead Costs_Retail Fin Perform " xfId="19" xr:uid="{00000000-0005-0000-0000-00000A000000}"/>
    <cellStyle name="_3GIS model v2.77_Forecast 2_Retail Fin Perform " xfId="20" xr:uid="{00000000-0005-0000-0000-00000B000000}"/>
    <cellStyle name="_3GIS model v2.77_Forecast_Retail Fin Perform " xfId="21" xr:uid="{00000000-0005-0000-0000-00000C000000}"/>
    <cellStyle name="_3GIS model v2.77_Funding &amp; Cashflow_1_Retail Fin Perform " xfId="22" xr:uid="{00000000-0005-0000-0000-00000D000000}"/>
    <cellStyle name="_3GIS model v2.77_Funding &amp; Cashflow_Retail Fin Perform " xfId="23" xr:uid="{00000000-0005-0000-0000-00000E000000}"/>
    <cellStyle name="_3GIS model v2.77_Group P&amp;L_1_Retail Fin Perform " xfId="24" xr:uid="{00000000-0005-0000-0000-00000F000000}"/>
    <cellStyle name="_3GIS model v2.77_Group P&amp;L_Retail Fin Perform " xfId="25" xr:uid="{00000000-0005-0000-0000-000010000000}"/>
    <cellStyle name="_3GIS model v2.77_Opening  Detailed BS_Retail Fin Perform " xfId="26" xr:uid="{00000000-0005-0000-0000-000011000000}"/>
    <cellStyle name="_3GIS model v2.77_OUTPUT DB_Retail Fin Perform " xfId="27" xr:uid="{00000000-0005-0000-0000-000012000000}"/>
    <cellStyle name="_3GIS model v2.77_OUTPUT EB_Retail Fin Perform " xfId="28" xr:uid="{00000000-0005-0000-0000-000013000000}"/>
    <cellStyle name="_3GIS model v2.77_Report_Retail Fin Perform " xfId="29" xr:uid="{00000000-0005-0000-0000-000014000000}"/>
    <cellStyle name="_3GIS model v2.77_Retail Fin Perform " xfId="30" xr:uid="{00000000-0005-0000-0000-000015000000}"/>
    <cellStyle name="_3GIS model v2.77_Sheet2 2_Retail Fin Perform " xfId="31" xr:uid="{00000000-0005-0000-0000-000016000000}"/>
    <cellStyle name="_3GIS model v2.77_Sheet2_Retail Fin Perform " xfId="32" xr:uid="{00000000-0005-0000-0000-000017000000}"/>
    <cellStyle name="_Capex" xfId="33" xr:uid="{00000000-0005-0000-0000-000018000000}"/>
    <cellStyle name="_Capex 2" xfId="34" xr:uid="{00000000-0005-0000-0000-000019000000}"/>
    <cellStyle name="_Capex_29(d) - Gas extensions -tariffs" xfId="35" xr:uid="{00000000-0005-0000-0000-00001A000000}"/>
    <cellStyle name="_UED AMP 2009-14 Final 250309 Less PU" xfId="36" xr:uid="{00000000-0005-0000-0000-00001B000000}"/>
    <cellStyle name="_UED AMP 2009-14 Final 250309 Less PU_1011 monthly" xfId="37" xr:uid="{00000000-0005-0000-0000-00001C000000}"/>
    <cellStyle name="20% - Accent1 2" xfId="38" xr:uid="{00000000-0005-0000-0000-00001D000000}"/>
    <cellStyle name="20% - Accent1 3" xfId="39" xr:uid="{00000000-0005-0000-0000-00001E000000}"/>
    <cellStyle name="20% - Accent2 2" xfId="40" xr:uid="{00000000-0005-0000-0000-00001F000000}"/>
    <cellStyle name="20% - Accent3 2" xfId="41" xr:uid="{00000000-0005-0000-0000-000020000000}"/>
    <cellStyle name="20% - Accent4 2" xfId="42" xr:uid="{00000000-0005-0000-0000-000021000000}"/>
    <cellStyle name="20% - Accent5 2" xfId="43" xr:uid="{00000000-0005-0000-0000-000022000000}"/>
    <cellStyle name="20% - Accent6 2" xfId="44" xr:uid="{00000000-0005-0000-0000-000023000000}"/>
    <cellStyle name="40% - Accent1 2" xfId="45" xr:uid="{00000000-0005-0000-0000-000024000000}"/>
    <cellStyle name="40% - Accent1 3" xfId="46" xr:uid="{00000000-0005-0000-0000-000025000000}"/>
    <cellStyle name="40% - Accent2 2" xfId="47" xr:uid="{00000000-0005-0000-0000-000026000000}"/>
    <cellStyle name="40% - Accent3 2" xfId="48" xr:uid="{00000000-0005-0000-0000-000027000000}"/>
    <cellStyle name="40% - Accent4 2" xfId="49" xr:uid="{00000000-0005-0000-0000-000028000000}"/>
    <cellStyle name="40% - Accent5 2" xfId="50" xr:uid="{00000000-0005-0000-0000-000029000000}"/>
    <cellStyle name="40% - Accent6 2" xfId="51" xr:uid="{00000000-0005-0000-0000-00002A000000}"/>
    <cellStyle name="60% - Accent1 2" xfId="52" xr:uid="{00000000-0005-0000-0000-00002B000000}"/>
    <cellStyle name="60% - Accent2 2" xfId="53" xr:uid="{00000000-0005-0000-0000-00002C000000}"/>
    <cellStyle name="60% - Accent3 2" xfId="54" xr:uid="{00000000-0005-0000-0000-00002D000000}"/>
    <cellStyle name="60% - Accent4 2" xfId="55" xr:uid="{00000000-0005-0000-0000-00002E000000}"/>
    <cellStyle name="60% - Accent5 2" xfId="56" xr:uid="{00000000-0005-0000-0000-00002F000000}"/>
    <cellStyle name="60% - Accent6 2" xfId="57" xr:uid="{00000000-0005-0000-0000-000030000000}"/>
    <cellStyle name="Accent1 - 20%" xfId="58" xr:uid="{00000000-0005-0000-0000-000031000000}"/>
    <cellStyle name="Accent1 - 40%" xfId="59" xr:uid="{00000000-0005-0000-0000-000032000000}"/>
    <cellStyle name="Accent1 - 60%" xfId="60" xr:uid="{00000000-0005-0000-0000-000033000000}"/>
    <cellStyle name="Accent1 2" xfId="61" xr:uid="{00000000-0005-0000-0000-000034000000}"/>
    <cellStyle name="Accent1 3" xfId="676" xr:uid="{00000000-0005-0000-0000-000035000000}"/>
    <cellStyle name="Accent1 4" xfId="677" xr:uid="{00000000-0005-0000-0000-000036000000}"/>
    <cellStyle name="Accent1 5" xfId="678" xr:uid="{00000000-0005-0000-0000-000037000000}"/>
    <cellStyle name="Accent2 - 20%" xfId="62" xr:uid="{00000000-0005-0000-0000-000038000000}"/>
    <cellStyle name="Accent2 - 40%" xfId="63" xr:uid="{00000000-0005-0000-0000-000039000000}"/>
    <cellStyle name="Accent2 - 60%" xfId="64" xr:uid="{00000000-0005-0000-0000-00003A000000}"/>
    <cellStyle name="Accent2 2" xfId="65" xr:uid="{00000000-0005-0000-0000-00003B000000}"/>
    <cellStyle name="Accent2 3" xfId="679" xr:uid="{00000000-0005-0000-0000-00003C000000}"/>
    <cellStyle name="Accent2 4" xfId="680" xr:uid="{00000000-0005-0000-0000-00003D000000}"/>
    <cellStyle name="Accent2 5" xfId="681" xr:uid="{00000000-0005-0000-0000-00003E000000}"/>
    <cellStyle name="Accent3 - 20%" xfId="66" xr:uid="{00000000-0005-0000-0000-00003F000000}"/>
    <cellStyle name="Accent3 - 40%" xfId="67" xr:uid="{00000000-0005-0000-0000-000040000000}"/>
    <cellStyle name="Accent3 - 60%" xfId="68" xr:uid="{00000000-0005-0000-0000-000041000000}"/>
    <cellStyle name="Accent3 2" xfId="69" xr:uid="{00000000-0005-0000-0000-000042000000}"/>
    <cellStyle name="Accent3 3" xfId="682" xr:uid="{00000000-0005-0000-0000-000043000000}"/>
    <cellStyle name="Accent3 4" xfId="683" xr:uid="{00000000-0005-0000-0000-000044000000}"/>
    <cellStyle name="Accent3 5" xfId="684" xr:uid="{00000000-0005-0000-0000-000045000000}"/>
    <cellStyle name="Accent4 - 20%" xfId="70" xr:uid="{00000000-0005-0000-0000-000046000000}"/>
    <cellStyle name="Accent4 - 40%" xfId="71" xr:uid="{00000000-0005-0000-0000-000047000000}"/>
    <cellStyle name="Accent4 - 60%" xfId="72" xr:uid="{00000000-0005-0000-0000-000048000000}"/>
    <cellStyle name="Accent4 2" xfId="73" xr:uid="{00000000-0005-0000-0000-000049000000}"/>
    <cellStyle name="Accent4 3" xfId="685" xr:uid="{00000000-0005-0000-0000-00004A000000}"/>
    <cellStyle name="Accent4 4" xfId="686" xr:uid="{00000000-0005-0000-0000-00004B000000}"/>
    <cellStyle name="Accent4 5" xfId="687" xr:uid="{00000000-0005-0000-0000-00004C000000}"/>
    <cellStyle name="Accent5 - 20%" xfId="74" xr:uid="{00000000-0005-0000-0000-00004D000000}"/>
    <cellStyle name="Accent5 - 40%" xfId="75" xr:uid="{00000000-0005-0000-0000-00004E000000}"/>
    <cellStyle name="Accent5 - 60%" xfId="76" xr:uid="{00000000-0005-0000-0000-00004F000000}"/>
    <cellStyle name="Accent5 2" xfId="77" xr:uid="{00000000-0005-0000-0000-000050000000}"/>
    <cellStyle name="Accent5 3" xfId="688" xr:uid="{00000000-0005-0000-0000-000051000000}"/>
    <cellStyle name="Accent5 4" xfId="689" xr:uid="{00000000-0005-0000-0000-000052000000}"/>
    <cellStyle name="Accent5 5" xfId="690" xr:uid="{00000000-0005-0000-0000-000053000000}"/>
    <cellStyle name="Accent6 - 20%" xfId="78" xr:uid="{00000000-0005-0000-0000-000054000000}"/>
    <cellStyle name="Accent6 - 40%" xfId="79" xr:uid="{00000000-0005-0000-0000-000055000000}"/>
    <cellStyle name="Accent6 - 60%" xfId="80" xr:uid="{00000000-0005-0000-0000-000056000000}"/>
    <cellStyle name="Accent6 2" xfId="81" xr:uid="{00000000-0005-0000-0000-000057000000}"/>
    <cellStyle name="Accent6 3" xfId="691" xr:uid="{00000000-0005-0000-0000-000058000000}"/>
    <cellStyle name="Accent6 4" xfId="692" xr:uid="{00000000-0005-0000-0000-000059000000}"/>
    <cellStyle name="Accent6 5" xfId="693" xr:uid="{00000000-0005-0000-0000-00005A000000}"/>
    <cellStyle name="Agara" xfId="82" xr:uid="{00000000-0005-0000-0000-00005B000000}"/>
    <cellStyle name="B79812_.wvu.PrintTitlest" xfId="83" xr:uid="{00000000-0005-0000-0000-00005C000000}"/>
    <cellStyle name="Bad 2" xfId="84" xr:uid="{00000000-0005-0000-0000-00005D000000}"/>
    <cellStyle name="Black" xfId="85" xr:uid="{00000000-0005-0000-0000-00005E000000}"/>
    <cellStyle name="Blockout" xfId="86" xr:uid="{00000000-0005-0000-0000-00005F000000}"/>
    <cellStyle name="Blockout 2" xfId="87" xr:uid="{00000000-0005-0000-0000-000060000000}"/>
    <cellStyle name="Blockout 2 2" xfId="88" xr:uid="{00000000-0005-0000-0000-000061000000}"/>
    <cellStyle name="Blockout 3" xfId="89" xr:uid="{00000000-0005-0000-0000-000062000000}"/>
    <cellStyle name="Blue" xfId="90" xr:uid="{00000000-0005-0000-0000-000063000000}"/>
    <cellStyle name="Calculation 2" xfId="91" xr:uid="{00000000-0005-0000-0000-000064000000}"/>
    <cellStyle name="Calculation 2 2" xfId="92" xr:uid="{00000000-0005-0000-0000-000065000000}"/>
    <cellStyle name="Calculation 2 2 2" xfId="93" xr:uid="{00000000-0005-0000-0000-000066000000}"/>
    <cellStyle name="Calculation 2 3" xfId="94" xr:uid="{00000000-0005-0000-0000-000067000000}"/>
    <cellStyle name="Calculation 2 3 2" xfId="95" xr:uid="{00000000-0005-0000-0000-000068000000}"/>
    <cellStyle name="Calculation 2 3 3" xfId="96" xr:uid="{00000000-0005-0000-0000-000069000000}"/>
    <cellStyle name="Calculation 2 4" xfId="97" xr:uid="{00000000-0005-0000-0000-00006A000000}"/>
    <cellStyle name="Check Cell 2" xfId="98" xr:uid="{00000000-0005-0000-0000-00006B000000}"/>
    <cellStyle name="Check Cell 2 2 2 2" xfId="99" xr:uid="{00000000-0005-0000-0000-00006C000000}"/>
    <cellStyle name="Comma [0]7Z_87C" xfId="100" xr:uid="{00000000-0005-0000-0000-00006D000000}"/>
    <cellStyle name="Comma 0" xfId="101" xr:uid="{00000000-0005-0000-0000-00006E000000}"/>
    <cellStyle name="Comma 1" xfId="102" xr:uid="{00000000-0005-0000-0000-00006F000000}"/>
    <cellStyle name="Comma 1 2" xfId="103" xr:uid="{00000000-0005-0000-0000-000070000000}"/>
    <cellStyle name="Comma 10" xfId="104" xr:uid="{00000000-0005-0000-0000-000071000000}"/>
    <cellStyle name="Comma 11" xfId="105" xr:uid="{00000000-0005-0000-0000-000072000000}"/>
    <cellStyle name="Comma 2" xfId="106" xr:uid="{00000000-0005-0000-0000-000073000000}"/>
    <cellStyle name="Comma 2 2" xfId="107" xr:uid="{00000000-0005-0000-0000-000074000000}"/>
    <cellStyle name="Comma 2 2 2" xfId="108" xr:uid="{00000000-0005-0000-0000-000075000000}"/>
    <cellStyle name="Comma 2 2 3" xfId="109" xr:uid="{00000000-0005-0000-0000-000076000000}"/>
    <cellStyle name="Comma 2 2 4" xfId="110" xr:uid="{00000000-0005-0000-0000-000077000000}"/>
    <cellStyle name="Comma 2 3" xfId="111" xr:uid="{00000000-0005-0000-0000-000078000000}"/>
    <cellStyle name="Comma 2 3 2" xfId="112" xr:uid="{00000000-0005-0000-0000-000079000000}"/>
    <cellStyle name="Comma 2 3 3" xfId="113" xr:uid="{00000000-0005-0000-0000-00007A000000}"/>
    <cellStyle name="Comma 2 4" xfId="114" xr:uid="{00000000-0005-0000-0000-00007B000000}"/>
    <cellStyle name="Comma 2 5" xfId="115" xr:uid="{00000000-0005-0000-0000-00007C000000}"/>
    <cellStyle name="Comma 2 6" xfId="116" xr:uid="{00000000-0005-0000-0000-00007D000000}"/>
    <cellStyle name="Comma 2 7" xfId="117" xr:uid="{00000000-0005-0000-0000-00007E000000}"/>
    <cellStyle name="Comma 2 8" xfId="118" xr:uid="{00000000-0005-0000-0000-00007F000000}"/>
    <cellStyle name="Comma 3" xfId="119" xr:uid="{00000000-0005-0000-0000-000080000000}"/>
    <cellStyle name="Comma 3 2" xfId="120" xr:uid="{00000000-0005-0000-0000-000081000000}"/>
    <cellStyle name="Comma 3 2 2" xfId="121" xr:uid="{00000000-0005-0000-0000-000082000000}"/>
    <cellStyle name="Comma 3 2 3" xfId="122" xr:uid="{00000000-0005-0000-0000-000083000000}"/>
    <cellStyle name="Comma 3 3" xfId="123" xr:uid="{00000000-0005-0000-0000-000084000000}"/>
    <cellStyle name="Comma 3 3 2" xfId="124" xr:uid="{00000000-0005-0000-0000-000085000000}"/>
    <cellStyle name="Comma 3 3 3" xfId="125" xr:uid="{00000000-0005-0000-0000-000086000000}"/>
    <cellStyle name="Comma 3 4" xfId="126" xr:uid="{00000000-0005-0000-0000-000087000000}"/>
    <cellStyle name="Comma 3 5" xfId="127" xr:uid="{00000000-0005-0000-0000-000088000000}"/>
    <cellStyle name="Comma 3 6" xfId="128" xr:uid="{00000000-0005-0000-0000-000089000000}"/>
    <cellStyle name="Comma 4" xfId="129" xr:uid="{00000000-0005-0000-0000-00008A000000}"/>
    <cellStyle name="Comma 4 2" xfId="130" xr:uid="{00000000-0005-0000-0000-00008B000000}"/>
    <cellStyle name="Comma 5" xfId="131" xr:uid="{00000000-0005-0000-0000-00008C000000}"/>
    <cellStyle name="Comma 6" xfId="132" xr:uid="{00000000-0005-0000-0000-00008D000000}"/>
    <cellStyle name="Comma 7" xfId="133" xr:uid="{00000000-0005-0000-0000-00008E000000}"/>
    <cellStyle name="Comma 8" xfId="134" xr:uid="{00000000-0005-0000-0000-00008F000000}"/>
    <cellStyle name="Comma 9" xfId="135" xr:uid="{00000000-0005-0000-0000-000090000000}"/>
    <cellStyle name="Comma 9 2" xfId="136" xr:uid="{00000000-0005-0000-0000-000091000000}"/>
    <cellStyle name="Comma 9 3" xfId="137" xr:uid="{00000000-0005-0000-0000-000092000000}"/>
    <cellStyle name="Comma0" xfId="138" xr:uid="{00000000-0005-0000-0000-000093000000}"/>
    <cellStyle name="Currency 11" xfId="139" xr:uid="{00000000-0005-0000-0000-000094000000}"/>
    <cellStyle name="Currency 11 2" xfId="140" xr:uid="{00000000-0005-0000-0000-000095000000}"/>
    <cellStyle name="Currency 11 3" xfId="141" xr:uid="{00000000-0005-0000-0000-000096000000}"/>
    <cellStyle name="Currency 2" xfId="142" xr:uid="{00000000-0005-0000-0000-000097000000}"/>
    <cellStyle name="Currency 2 2" xfId="143" xr:uid="{00000000-0005-0000-0000-000098000000}"/>
    <cellStyle name="Currency 2 3" xfId="144" xr:uid="{00000000-0005-0000-0000-000099000000}"/>
    <cellStyle name="Currency 3" xfId="145" xr:uid="{00000000-0005-0000-0000-00009A000000}"/>
    <cellStyle name="Currency 3 2" xfId="146" xr:uid="{00000000-0005-0000-0000-00009B000000}"/>
    <cellStyle name="Currency 4" xfId="147" xr:uid="{00000000-0005-0000-0000-00009C000000}"/>
    <cellStyle name="Currency 4 2" xfId="148" xr:uid="{00000000-0005-0000-0000-00009D000000}"/>
    <cellStyle name="Currency 5" xfId="149" xr:uid="{00000000-0005-0000-0000-00009E000000}"/>
    <cellStyle name="Currency 6" xfId="150" xr:uid="{00000000-0005-0000-0000-00009F000000}"/>
    <cellStyle name="Currency 6 2" xfId="151" xr:uid="{00000000-0005-0000-0000-0000A0000000}"/>
    <cellStyle name="Currency 6 3" xfId="152" xr:uid="{00000000-0005-0000-0000-0000A1000000}"/>
    <cellStyle name="Currency 7" xfId="153" xr:uid="{00000000-0005-0000-0000-0000A2000000}"/>
    <cellStyle name="Currency 8" xfId="154" xr:uid="{00000000-0005-0000-0000-0000A3000000}"/>
    <cellStyle name="D4_B8B1_005004B79812_.wvu.PrintTitlest" xfId="155" xr:uid="{00000000-0005-0000-0000-0000A4000000}"/>
    <cellStyle name="Date" xfId="156" xr:uid="{00000000-0005-0000-0000-0000A5000000}"/>
    <cellStyle name="Date 2" xfId="157" xr:uid="{00000000-0005-0000-0000-0000A6000000}"/>
    <cellStyle name="dms_Blue_HDR" xfId="158" xr:uid="{00000000-0005-0000-0000-0000A7000000}"/>
    <cellStyle name="Emphasis 1" xfId="159" xr:uid="{00000000-0005-0000-0000-0000AC000000}"/>
    <cellStyle name="Emphasis 2" xfId="160" xr:uid="{00000000-0005-0000-0000-0000AD000000}"/>
    <cellStyle name="Emphasis 3" xfId="161" xr:uid="{00000000-0005-0000-0000-0000AE000000}"/>
    <cellStyle name="Euro" xfId="162" xr:uid="{00000000-0005-0000-0000-0000AF000000}"/>
    <cellStyle name="Explanatory Text 2" xfId="163" xr:uid="{00000000-0005-0000-0000-0000B0000000}"/>
    <cellStyle name="Fixed" xfId="164" xr:uid="{00000000-0005-0000-0000-0000B1000000}"/>
    <cellStyle name="Fixed 2" xfId="165" xr:uid="{00000000-0005-0000-0000-0000B2000000}"/>
    <cellStyle name="Gilsans" xfId="166" xr:uid="{00000000-0005-0000-0000-0000B3000000}"/>
    <cellStyle name="Gilsansl" xfId="167" xr:uid="{00000000-0005-0000-0000-0000B4000000}"/>
    <cellStyle name="Good 2" xfId="168" xr:uid="{00000000-0005-0000-0000-0000B5000000}"/>
    <cellStyle name="Heading 1 2" xfId="169" xr:uid="{00000000-0005-0000-0000-0000B6000000}"/>
    <cellStyle name="Heading 1 2 2" xfId="170" xr:uid="{00000000-0005-0000-0000-0000B7000000}"/>
    <cellStyle name="Heading 1 3" xfId="171" xr:uid="{00000000-0005-0000-0000-0000B8000000}"/>
    <cellStyle name="Heading 2 2" xfId="172" xr:uid="{00000000-0005-0000-0000-0000B9000000}"/>
    <cellStyle name="Heading 2 2 2" xfId="173" xr:uid="{00000000-0005-0000-0000-0000BA000000}"/>
    <cellStyle name="Heading 2 3" xfId="174" xr:uid="{00000000-0005-0000-0000-0000BB000000}"/>
    <cellStyle name="Heading 3 2" xfId="175" xr:uid="{00000000-0005-0000-0000-0000BC000000}"/>
    <cellStyle name="Heading 3 2 2" xfId="176" xr:uid="{00000000-0005-0000-0000-0000BD000000}"/>
    <cellStyle name="Heading 3 2 2 2" xfId="177" xr:uid="{00000000-0005-0000-0000-0000BE000000}"/>
    <cellStyle name="Heading 3 2 2 2 2" xfId="178" xr:uid="{00000000-0005-0000-0000-0000BF000000}"/>
    <cellStyle name="Heading 3 2 2 2 2 2" xfId="179" xr:uid="{00000000-0005-0000-0000-0000C0000000}"/>
    <cellStyle name="Heading 3 2 2 2 2 2 2" xfId="180" xr:uid="{00000000-0005-0000-0000-0000C1000000}"/>
    <cellStyle name="Heading 3 2 2 2 2 2 3" xfId="181" xr:uid="{00000000-0005-0000-0000-0000C2000000}"/>
    <cellStyle name="Heading 3 2 2 2 2 3" xfId="182" xr:uid="{00000000-0005-0000-0000-0000C3000000}"/>
    <cellStyle name="Heading 3 2 2 2 2 3 2" xfId="183" xr:uid="{00000000-0005-0000-0000-0000C4000000}"/>
    <cellStyle name="Heading 3 2 2 2 2 3 3" xfId="184" xr:uid="{00000000-0005-0000-0000-0000C5000000}"/>
    <cellStyle name="Heading 3 2 2 2 2 4" xfId="185" xr:uid="{00000000-0005-0000-0000-0000C6000000}"/>
    <cellStyle name="Heading 3 2 2 2 2 4 2" xfId="186" xr:uid="{00000000-0005-0000-0000-0000C7000000}"/>
    <cellStyle name="Heading 3 2 2 2 2 5" xfId="187" xr:uid="{00000000-0005-0000-0000-0000C8000000}"/>
    <cellStyle name="Heading 3 2 2 2 2 6" xfId="188" xr:uid="{00000000-0005-0000-0000-0000C9000000}"/>
    <cellStyle name="Heading 3 2 2 2 3" xfId="189" xr:uid="{00000000-0005-0000-0000-0000CA000000}"/>
    <cellStyle name="Heading 3 2 2 2 3 2" xfId="190" xr:uid="{00000000-0005-0000-0000-0000CB000000}"/>
    <cellStyle name="Heading 3 2 2 2 3 3" xfId="191" xr:uid="{00000000-0005-0000-0000-0000CC000000}"/>
    <cellStyle name="Heading 3 2 2 2 4" xfId="192" xr:uid="{00000000-0005-0000-0000-0000CD000000}"/>
    <cellStyle name="Heading 3 2 2 2 4 2" xfId="193" xr:uid="{00000000-0005-0000-0000-0000CE000000}"/>
    <cellStyle name="Heading 3 2 2 2 4 3" xfId="194" xr:uid="{00000000-0005-0000-0000-0000CF000000}"/>
    <cellStyle name="Heading 3 2 2 2 5" xfId="195" xr:uid="{00000000-0005-0000-0000-0000D0000000}"/>
    <cellStyle name="Heading 3 2 2 2 5 2" xfId="196" xr:uid="{00000000-0005-0000-0000-0000D1000000}"/>
    <cellStyle name="Heading 3 2 2 2 6" xfId="197" xr:uid="{00000000-0005-0000-0000-0000D2000000}"/>
    <cellStyle name="Heading 3 2 2 3" xfId="198" xr:uid="{00000000-0005-0000-0000-0000D3000000}"/>
    <cellStyle name="Heading 3 2 2 3 2" xfId="199" xr:uid="{00000000-0005-0000-0000-0000D4000000}"/>
    <cellStyle name="Heading 3 2 2 3 2 2" xfId="200" xr:uid="{00000000-0005-0000-0000-0000D5000000}"/>
    <cellStyle name="Heading 3 2 2 3 2 2 2" xfId="201" xr:uid="{00000000-0005-0000-0000-0000D6000000}"/>
    <cellStyle name="Heading 3 2 2 3 2 2 3" xfId="202" xr:uid="{00000000-0005-0000-0000-0000D7000000}"/>
    <cellStyle name="Heading 3 2 2 3 2 3" xfId="203" xr:uid="{00000000-0005-0000-0000-0000D8000000}"/>
    <cellStyle name="Heading 3 2 2 3 2 3 2" xfId="204" xr:uid="{00000000-0005-0000-0000-0000D9000000}"/>
    <cellStyle name="Heading 3 2 2 3 2 3 3" xfId="205" xr:uid="{00000000-0005-0000-0000-0000DA000000}"/>
    <cellStyle name="Heading 3 2 2 3 2 4" xfId="206" xr:uid="{00000000-0005-0000-0000-0000DB000000}"/>
    <cellStyle name="Heading 3 2 2 3 2 4 2" xfId="207" xr:uid="{00000000-0005-0000-0000-0000DC000000}"/>
    <cellStyle name="Heading 3 2 2 3 2 5" xfId="208" xr:uid="{00000000-0005-0000-0000-0000DD000000}"/>
    <cellStyle name="Heading 3 2 2 3 2 6" xfId="209" xr:uid="{00000000-0005-0000-0000-0000DE000000}"/>
    <cellStyle name="Heading 3 2 2 3 3" xfId="210" xr:uid="{00000000-0005-0000-0000-0000DF000000}"/>
    <cellStyle name="Heading 3 2 2 3 3 2" xfId="211" xr:uid="{00000000-0005-0000-0000-0000E0000000}"/>
    <cellStyle name="Heading 3 2 2 3 3 3" xfId="212" xr:uid="{00000000-0005-0000-0000-0000E1000000}"/>
    <cellStyle name="Heading 3 2 2 3 4" xfId="213" xr:uid="{00000000-0005-0000-0000-0000E2000000}"/>
    <cellStyle name="Heading 3 2 2 3 4 2" xfId="214" xr:uid="{00000000-0005-0000-0000-0000E3000000}"/>
    <cellStyle name="Heading 3 2 2 3 4 3" xfId="215" xr:uid="{00000000-0005-0000-0000-0000E4000000}"/>
    <cellStyle name="Heading 3 2 2 3 5" xfId="216" xr:uid="{00000000-0005-0000-0000-0000E5000000}"/>
    <cellStyle name="Heading 3 2 2 3 5 2" xfId="217" xr:uid="{00000000-0005-0000-0000-0000E6000000}"/>
    <cellStyle name="Heading 3 2 2 3 6" xfId="218" xr:uid="{00000000-0005-0000-0000-0000E7000000}"/>
    <cellStyle name="Heading 3 2 2 4" xfId="219" xr:uid="{00000000-0005-0000-0000-0000E8000000}"/>
    <cellStyle name="Heading 3 2 2 4 2" xfId="220" xr:uid="{00000000-0005-0000-0000-0000E9000000}"/>
    <cellStyle name="Heading 3 2 2 4 2 2" xfId="221" xr:uid="{00000000-0005-0000-0000-0000EA000000}"/>
    <cellStyle name="Heading 3 2 2 4 2 3" xfId="222" xr:uid="{00000000-0005-0000-0000-0000EB000000}"/>
    <cellStyle name="Heading 3 2 2 4 3" xfId="223" xr:uid="{00000000-0005-0000-0000-0000EC000000}"/>
    <cellStyle name="Heading 3 2 2 4 3 2" xfId="224" xr:uid="{00000000-0005-0000-0000-0000ED000000}"/>
    <cellStyle name="Heading 3 2 2 4 3 3" xfId="225" xr:uid="{00000000-0005-0000-0000-0000EE000000}"/>
    <cellStyle name="Heading 3 2 2 4 4" xfId="226" xr:uid="{00000000-0005-0000-0000-0000EF000000}"/>
    <cellStyle name="Heading 3 2 2 4 4 2" xfId="227" xr:uid="{00000000-0005-0000-0000-0000F0000000}"/>
    <cellStyle name="Heading 3 2 2 4 5" xfId="228" xr:uid="{00000000-0005-0000-0000-0000F1000000}"/>
    <cellStyle name="Heading 3 2 2 4 6" xfId="229" xr:uid="{00000000-0005-0000-0000-0000F2000000}"/>
    <cellStyle name="Heading 3 2 2 5" xfId="230" xr:uid="{00000000-0005-0000-0000-0000F3000000}"/>
    <cellStyle name="Heading 3 2 2 5 2" xfId="231" xr:uid="{00000000-0005-0000-0000-0000F4000000}"/>
    <cellStyle name="Heading 3 2 2 5 2 2" xfId="232" xr:uid="{00000000-0005-0000-0000-0000F5000000}"/>
    <cellStyle name="Heading 3 2 2 5 2 3" xfId="233" xr:uid="{00000000-0005-0000-0000-0000F6000000}"/>
    <cellStyle name="Heading 3 2 2 5 3" xfId="234" xr:uid="{00000000-0005-0000-0000-0000F7000000}"/>
    <cellStyle name="Heading 3 2 2 5 3 2" xfId="235" xr:uid="{00000000-0005-0000-0000-0000F8000000}"/>
    <cellStyle name="Heading 3 2 2 5 4" xfId="236" xr:uid="{00000000-0005-0000-0000-0000F9000000}"/>
    <cellStyle name="Heading 3 2 2 5 5" xfId="237" xr:uid="{00000000-0005-0000-0000-0000FA000000}"/>
    <cellStyle name="Heading 3 2 2 6" xfId="238" xr:uid="{00000000-0005-0000-0000-0000FB000000}"/>
    <cellStyle name="Heading 3 2 3" xfId="239" xr:uid="{00000000-0005-0000-0000-0000FC000000}"/>
    <cellStyle name="Heading 3 2 4" xfId="240" xr:uid="{00000000-0005-0000-0000-0000FD000000}"/>
    <cellStyle name="Heading 3 2 4 2" xfId="241" xr:uid="{00000000-0005-0000-0000-0000FE000000}"/>
    <cellStyle name="Heading 3 2 4 2 2" xfId="242" xr:uid="{00000000-0005-0000-0000-0000FF000000}"/>
    <cellStyle name="Heading 3 2 4 2 2 2" xfId="243" xr:uid="{00000000-0005-0000-0000-000000010000}"/>
    <cellStyle name="Heading 3 2 4 2 2 3" xfId="244" xr:uid="{00000000-0005-0000-0000-000001010000}"/>
    <cellStyle name="Heading 3 2 4 2 3" xfId="245" xr:uid="{00000000-0005-0000-0000-000002010000}"/>
    <cellStyle name="Heading 3 2 4 2 3 2" xfId="246" xr:uid="{00000000-0005-0000-0000-000003010000}"/>
    <cellStyle name="Heading 3 2 4 2 3 3" xfId="247" xr:uid="{00000000-0005-0000-0000-000004010000}"/>
    <cellStyle name="Heading 3 2 4 2 4" xfId="248" xr:uid="{00000000-0005-0000-0000-000005010000}"/>
    <cellStyle name="Heading 3 2 4 2 4 2" xfId="249" xr:uid="{00000000-0005-0000-0000-000006010000}"/>
    <cellStyle name="Heading 3 2 4 2 5" xfId="250" xr:uid="{00000000-0005-0000-0000-000007010000}"/>
    <cellStyle name="Heading 3 2 4 2 6" xfId="251" xr:uid="{00000000-0005-0000-0000-000008010000}"/>
    <cellStyle name="Heading 3 2 4 3" xfId="252" xr:uid="{00000000-0005-0000-0000-000009010000}"/>
    <cellStyle name="Heading 3 2 4 3 2" xfId="253" xr:uid="{00000000-0005-0000-0000-00000A010000}"/>
    <cellStyle name="Heading 3 2 4 3 3" xfId="254" xr:uid="{00000000-0005-0000-0000-00000B010000}"/>
    <cellStyle name="Heading 3 2 4 4" xfId="255" xr:uid="{00000000-0005-0000-0000-00000C010000}"/>
    <cellStyle name="Heading 3 2 4 4 2" xfId="256" xr:uid="{00000000-0005-0000-0000-00000D010000}"/>
    <cellStyle name="Heading 3 2 4 4 3" xfId="257" xr:uid="{00000000-0005-0000-0000-00000E010000}"/>
    <cellStyle name="Heading 3 2 4 5" xfId="258" xr:uid="{00000000-0005-0000-0000-00000F010000}"/>
    <cellStyle name="Heading 3 2 4 5 2" xfId="259" xr:uid="{00000000-0005-0000-0000-000010010000}"/>
    <cellStyle name="Heading 3 2 4 6" xfId="260" xr:uid="{00000000-0005-0000-0000-000011010000}"/>
    <cellStyle name="Heading 3 2 5" xfId="261" xr:uid="{00000000-0005-0000-0000-000012010000}"/>
    <cellStyle name="Heading 3 2 5 2" xfId="262" xr:uid="{00000000-0005-0000-0000-000013010000}"/>
    <cellStyle name="Heading 3 2 5 2 2" xfId="263" xr:uid="{00000000-0005-0000-0000-000014010000}"/>
    <cellStyle name="Heading 3 2 5 2 2 2" xfId="264" xr:uid="{00000000-0005-0000-0000-000015010000}"/>
    <cellStyle name="Heading 3 2 5 2 2 3" xfId="265" xr:uid="{00000000-0005-0000-0000-000016010000}"/>
    <cellStyle name="Heading 3 2 5 2 3" xfId="266" xr:uid="{00000000-0005-0000-0000-000017010000}"/>
    <cellStyle name="Heading 3 2 5 2 3 2" xfId="267" xr:uid="{00000000-0005-0000-0000-000018010000}"/>
    <cellStyle name="Heading 3 2 5 2 3 3" xfId="268" xr:uid="{00000000-0005-0000-0000-000019010000}"/>
    <cellStyle name="Heading 3 2 5 2 4" xfId="269" xr:uid="{00000000-0005-0000-0000-00001A010000}"/>
    <cellStyle name="Heading 3 2 5 2 4 2" xfId="270" xr:uid="{00000000-0005-0000-0000-00001B010000}"/>
    <cellStyle name="Heading 3 2 5 2 5" xfId="271" xr:uid="{00000000-0005-0000-0000-00001C010000}"/>
    <cellStyle name="Heading 3 2 5 2 6" xfId="272" xr:uid="{00000000-0005-0000-0000-00001D010000}"/>
    <cellStyle name="Heading 3 2 5 3" xfId="273" xr:uid="{00000000-0005-0000-0000-00001E010000}"/>
    <cellStyle name="Heading 3 2 5 3 2" xfId="274" xr:uid="{00000000-0005-0000-0000-00001F010000}"/>
    <cellStyle name="Heading 3 2 5 3 3" xfId="275" xr:uid="{00000000-0005-0000-0000-000020010000}"/>
    <cellStyle name="Heading 3 2 5 4" xfId="276" xr:uid="{00000000-0005-0000-0000-000021010000}"/>
    <cellStyle name="Heading 3 2 5 4 2" xfId="277" xr:uid="{00000000-0005-0000-0000-000022010000}"/>
    <cellStyle name="Heading 3 2 5 4 3" xfId="278" xr:uid="{00000000-0005-0000-0000-000023010000}"/>
    <cellStyle name="Heading 3 2 5 5" xfId="279" xr:uid="{00000000-0005-0000-0000-000024010000}"/>
    <cellStyle name="Heading 3 2 5 5 2" xfId="280" xr:uid="{00000000-0005-0000-0000-000025010000}"/>
    <cellStyle name="Heading 3 2 5 6" xfId="281" xr:uid="{00000000-0005-0000-0000-000026010000}"/>
    <cellStyle name="Heading 3 2 6" xfId="282" xr:uid="{00000000-0005-0000-0000-000027010000}"/>
    <cellStyle name="Heading 3 2 6 2" xfId="283" xr:uid="{00000000-0005-0000-0000-000028010000}"/>
    <cellStyle name="Heading 3 2 6 2 2" xfId="284" xr:uid="{00000000-0005-0000-0000-000029010000}"/>
    <cellStyle name="Heading 3 2 6 2 3" xfId="285" xr:uid="{00000000-0005-0000-0000-00002A010000}"/>
    <cellStyle name="Heading 3 2 6 3" xfId="286" xr:uid="{00000000-0005-0000-0000-00002B010000}"/>
    <cellStyle name="Heading 3 2 6 3 2" xfId="287" xr:uid="{00000000-0005-0000-0000-00002C010000}"/>
    <cellStyle name="Heading 3 2 6 3 3" xfId="288" xr:uid="{00000000-0005-0000-0000-00002D010000}"/>
    <cellStyle name="Heading 3 2 6 4" xfId="289" xr:uid="{00000000-0005-0000-0000-00002E010000}"/>
    <cellStyle name="Heading 3 2 6 4 2" xfId="290" xr:uid="{00000000-0005-0000-0000-00002F010000}"/>
    <cellStyle name="Heading 3 2 6 5" xfId="291" xr:uid="{00000000-0005-0000-0000-000030010000}"/>
    <cellStyle name="Heading 3 2 6 6" xfId="292" xr:uid="{00000000-0005-0000-0000-000031010000}"/>
    <cellStyle name="Heading 3 2 7" xfId="293" xr:uid="{00000000-0005-0000-0000-000032010000}"/>
    <cellStyle name="Heading 3 2 7 2" xfId="294" xr:uid="{00000000-0005-0000-0000-000033010000}"/>
    <cellStyle name="Heading 3 2 7 2 2" xfId="295" xr:uid="{00000000-0005-0000-0000-000034010000}"/>
    <cellStyle name="Heading 3 2 7 2 3" xfId="296" xr:uid="{00000000-0005-0000-0000-000035010000}"/>
    <cellStyle name="Heading 3 2 7 3" xfId="297" xr:uid="{00000000-0005-0000-0000-000036010000}"/>
    <cellStyle name="Heading 3 2 7 3 2" xfId="298" xr:uid="{00000000-0005-0000-0000-000037010000}"/>
    <cellStyle name="Heading 3 2 7 4" xfId="299" xr:uid="{00000000-0005-0000-0000-000038010000}"/>
    <cellStyle name="Heading 3 2 7 5" xfId="300" xr:uid="{00000000-0005-0000-0000-000039010000}"/>
    <cellStyle name="Heading 3 2 8" xfId="301" xr:uid="{00000000-0005-0000-0000-00003A010000}"/>
    <cellStyle name="Heading 3 3" xfId="302" xr:uid="{00000000-0005-0000-0000-00003B010000}"/>
    <cellStyle name="Heading 4 2" xfId="303" xr:uid="{00000000-0005-0000-0000-00003C010000}"/>
    <cellStyle name="Heading 4 2 2" xfId="304" xr:uid="{00000000-0005-0000-0000-00003D010000}"/>
    <cellStyle name="Heading 4 3" xfId="305" xr:uid="{00000000-0005-0000-0000-00003E010000}"/>
    <cellStyle name="Heading(4)" xfId="306" xr:uid="{00000000-0005-0000-0000-00003F010000}"/>
    <cellStyle name="Hyperlink 2" xfId="307" xr:uid="{00000000-0005-0000-0000-000040010000}"/>
    <cellStyle name="Hyperlink 2 2" xfId="308" xr:uid="{00000000-0005-0000-0000-000041010000}"/>
    <cellStyle name="Hyperlink 2 3" xfId="309" xr:uid="{00000000-0005-0000-0000-000042010000}"/>
    <cellStyle name="Hyperlink 2 4" xfId="310" xr:uid="{00000000-0005-0000-0000-000043010000}"/>
    <cellStyle name="Hyperlink 3" xfId="311" xr:uid="{00000000-0005-0000-0000-000044010000}"/>
    <cellStyle name="Hyperlink 4" xfId="312" xr:uid="{00000000-0005-0000-0000-000045010000}"/>
    <cellStyle name="Hyperlink Arrow" xfId="313" xr:uid="{00000000-0005-0000-0000-000046010000}"/>
    <cellStyle name="Hyperlink Text" xfId="314" xr:uid="{00000000-0005-0000-0000-000047010000}"/>
    <cellStyle name="import" xfId="315" xr:uid="{00000000-0005-0000-0000-000048010000}"/>
    <cellStyle name="import%" xfId="316" xr:uid="{00000000-0005-0000-0000-000049010000}"/>
    <cellStyle name="import_ICRC Electricity model 1-1  (1 Feb 2003) " xfId="317" xr:uid="{00000000-0005-0000-0000-00004A010000}"/>
    <cellStyle name="Input 2" xfId="318" xr:uid="{00000000-0005-0000-0000-00004B010000}"/>
    <cellStyle name="Input 2 2" xfId="319" xr:uid="{00000000-0005-0000-0000-00004C010000}"/>
    <cellStyle name="Input 2 2 2" xfId="320" xr:uid="{00000000-0005-0000-0000-00004D010000}"/>
    <cellStyle name="Input 2 3" xfId="321" xr:uid="{00000000-0005-0000-0000-00004E010000}"/>
    <cellStyle name="Input 2 3 2" xfId="322" xr:uid="{00000000-0005-0000-0000-00004F010000}"/>
    <cellStyle name="Input 2 3 3" xfId="323" xr:uid="{00000000-0005-0000-0000-000050010000}"/>
    <cellStyle name="Input 2 4" xfId="324" xr:uid="{00000000-0005-0000-0000-000051010000}"/>
    <cellStyle name="Input1" xfId="325" xr:uid="{00000000-0005-0000-0000-000052010000}"/>
    <cellStyle name="Input1 2" xfId="326" xr:uid="{00000000-0005-0000-0000-000053010000}"/>
    <cellStyle name="Input1 2 2" xfId="327" xr:uid="{00000000-0005-0000-0000-000054010000}"/>
    <cellStyle name="Input1 3" xfId="328" xr:uid="{00000000-0005-0000-0000-000055010000}"/>
    <cellStyle name="Input1 3 2" xfId="329" xr:uid="{00000000-0005-0000-0000-000056010000}"/>
    <cellStyle name="Input1 4" xfId="330" xr:uid="{00000000-0005-0000-0000-000057010000}"/>
    <cellStyle name="Input1 5" xfId="331" xr:uid="{00000000-0005-0000-0000-000058010000}"/>
    <cellStyle name="Input1%" xfId="332" xr:uid="{00000000-0005-0000-0000-000059010000}"/>
    <cellStyle name="Input1_ICRC Electricity model 1-1  (1 Feb 2003) " xfId="333" xr:uid="{00000000-0005-0000-0000-00005A010000}"/>
    <cellStyle name="Input1default" xfId="334" xr:uid="{00000000-0005-0000-0000-00005B010000}"/>
    <cellStyle name="Input1default%" xfId="335" xr:uid="{00000000-0005-0000-0000-00005C010000}"/>
    <cellStyle name="Input2" xfId="336" xr:uid="{00000000-0005-0000-0000-00005D010000}"/>
    <cellStyle name="Input2 2" xfId="337" xr:uid="{00000000-0005-0000-0000-00005E010000}"/>
    <cellStyle name="Input2 3" xfId="338" xr:uid="{00000000-0005-0000-0000-00005F010000}"/>
    <cellStyle name="Input3" xfId="339" xr:uid="{00000000-0005-0000-0000-000060010000}"/>
    <cellStyle name="Input3 2" xfId="340" xr:uid="{00000000-0005-0000-0000-000061010000}"/>
    <cellStyle name="Input3 3" xfId="341" xr:uid="{00000000-0005-0000-0000-000062010000}"/>
    <cellStyle name="InputCell" xfId="342" xr:uid="{00000000-0005-0000-0000-000063010000}"/>
    <cellStyle name="InputCell 2" xfId="343" xr:uid="{00000000-0005-0000-0000-000064010000}"/>
    <cellStyle name="InputCell 3" xfId="344" xr:uid="{00000000-0005-0000-0000-000065010000}"/>
    <cellStyle name="InputCellText" xfId="345" xr:uid="{00000000-0005-0000-0000-000066010000}"/>
    <cellStyle name="InputCellText 2" xfId="346" xr:uid="{00000000-0005-0000-0000-000067010000}"/>
    <cellStyle name="InputCellText 3" xfId="347" xr:uid="{00000000-0005-0000-0000-000068010000}"/>
    <cellStyle name="key result" xfId="348" xr:uid="{00000000-0005-0000-0000-000069010000}"/>
    <cellStyle name="Lines" xfId="349" xr:uid="{00000000-0005-0000-0000-00006A010000}"/>
    <cellStyle name="Linked Cell 2" xfId="350" xr:uid="{00000000-0005-0000-0000-00006B010000}"/>
    <cellStyle name="Local import" xfId="351" xr:uid="{00000000-0005-0000-0000-00006C010000}"/>
    <cellStyle name="Local import %" xfId="352" xr:uid="{00000000-0005-0000-0000-00006D010000}"/>
    <cellStyle name="Mine" xfId="353" xr:uid="{00000000-0005-0000-0000-00006E010000}"/>
    <cellStyle name="Model Name" xfId="354" xr:uid="{00000000-0005-0000-0000-00006F010000}"/>
    <cellStyle name="Neutral 2" xfId="355" xr:uid="{00000000-0005-0000-0000-000070010000}"/>
    <cellStyle name="NonInputCell" xfId="356" xr:uid="{00000000-0005-0000-0000-000071010000}"/>
    <cellStyle name="NonInputCell 2" xfId="357" xr:uid="{00000000-0005-0000-0000-000072010000}"/>
    <cellStyle name="NonInputCell 3" xfId="358" xr:uid="{00000000-0005-0000-0000-000073010000}"/>
    <cellStyle name="Normal" xfId="0" builtinId="0"/>
    <cellStyle name="Normal - Style1" xfId="359" xr:uid="{00000000-0005-0000-0000-000075010000}"/>
    <cellStyle name="Normal 10" xfId="5" xr:uid="{00000000-0005-0000-0000-000076010000}"/>
    <cellStyle name="Normal 10 2" xfId="360" xr:uid="{00000000-0005-0000-0000-000077010000}"/>
    <cellStyle name="Normal 10 2 2 2" xfId="694" xr:uid="{00000000-0005-0000-0000-000078010000}"/>
    <cellStyle name="Normal 10 2 2 2 7" xfId="706" xr:uid="{00000000-0005-0000-0000-000079010000}"/>
    <cellStyle name="Normal 11" xfId="361" xr:uid="{00000000-0005-0000-0000-00007A010000}"/>
    <cellStyle name="Normal 11 2" xfId="362" xr:uid="{00000000-0005-0000-0000-00007B010000}"/>
    <cellStyle name="Normal 11 3" xfId="363" xr:uid="{00000000-0005-0000-0000-00007C010000}"/>
    <cellStyle name="Normal 11 4" xfId="364" xr:uid="{00000000-0005-0000-0000-00007D010000}"/>
    <cellStyle name="Normal 114" xfId="365" xr:uid="{00000000-0005-0000-0000-00007E010000}"/>
    <cellStyle name="Normal 114 2" xfId="366" xr:uid="{00000000-0005-0000-0000-00007F010000}"/>
    <cellStyle name="Normal 12" xfId="367" xr:uid="{00000000-0005-0000-0000-000080010000}"/>
    <cellStyle name="Normal 12 2" xfId="368" xr:uid="{00000000-0005-0000-0000-000081010000}"/>
    <cellStyle name="Normal 13" xfId="369" xr:uid="{00000000-0005-0000-0000-000082010000}"/>
    <cellStyle name="Normal 13 2" xfId="3" xr:uid="{00000000-0005-0000-0000-000083010000}"/>
    <cellStyle name="Normal 13_29(d) - Gas extensions -tariffs" xfId="370" xr:uid="{00000000-0005-0000-0000-000084010000}"/>
    <cellStyle name="Normal 14" xfId="7" xr:uid="{00000000-0005-0000-0000-000085010000}"/>
    <cellStyle name="Normal 14 2" xfId="371" xr:uid="{00000000-0005-0000-0000-000086010000}"/>
    <cellStyle name="Normal 14 3" xfId="372" xr:uid="{00000000-0005-0000-0000-000087010000}"/>
    <cellStyle name="Normal 14 3 2" xfId="373" xr:uid="{00000000-0005-0000-0000-000088010000}"/>
    <cellStyle name="Normal 14 3 3" xfId="374" xr:uid="{00000000-0005-0000-0000-000089010000}"/>
    <cellStyle name="Normal 14 4" xfId="375" xr:uid="{00000000-0005-0000-0000-00008A010000}"/>
    <cellStyle name="Normal 14 5" xfId="376" xr:uid="{00000000-0005-0000-0000-00008B010000}"/>
    <cellStyle name="Normal 14 9" xfId="708" xr:uid="{00000000-0005-0000-0000-00008C010000}"/>
    <cellStyle name="Normal 14 9 2" xfId="709" xr:uid="{00000000-0005-0000-0000-00008D010000}"/>
    <cellStyle name="Normal 15" xfId="377" xr:uid="{00000000-0005-0000-0000-00008E010000}"/>
    <cellStyle name="Normal 15 2" xfId="378" xr:uid="{00000000-0005-0000-0000-00008F010000}"/>
    <cellStyle name="Normal 159" xfId="704" xr:uid="{00000000-0005-0000-0000-000090010000}"/>
    <cellStyle name="Normal 16" xfId="379" xr:uid="{00000000-0005-0000-0000-000091010000}"/>
    <cellStyle name="Normal 16 2" xfId="380" xr:uid="{00000000-0005-0000-0000-000092010000}"/>
    <cellStyle name="Normal 16 3" xfId="381" xr:uid="{00000000-0005-0000-0000-000093010000}"/>
    <cellStyle name="Normal 17" xfId="382" xr:uid="{00000000-0005-0000-0000-000094010000}"/>
    <cellStyle name="Normal 17 2" xfId="383" xr:uid="{00000000-0005-0000-0000-000095010000}"/>
    <cellStyle name="Normal 17 2 2" xfId="384" xr:uid="{00000000-0005-0000-0000-000096010000}"/>
    <cellStyle name="Normal 17 2 2 2" xfId="385" xr:uid="{00000000-0005-0000-0000-000097010000}"/>
    <cellStyle name="Normal 17 2 2 3" xfId="386" xr:uid="{00000000-0005-0000-0000-000098010000}"/>
    <cellStyle name="Normal 17 2 3" xfId="387" xr:uid="{00000000-0005-0000-0000-000099010000}"/>
    <cellStyle name="Normal 17 2 4" xfId="388" xr:uid="{00000000-0005-0000-0000-00009A010000}"/>
    <cellStyle name="Normal 17 3" xfId="389" xr:uid="{00000000-0005-0000-0000-00009B010000}"/>
    <cellStyle name="Normal 17 3 2" xfId="390" xr:uid="{00000000-0005-0000-0000-00009C010000}"/>
    <cellStyle name="Normal 17 3 2 2" xfId="391" xr:uid="{00000000-0005-0000-0000-00009D010000}"/>
    <cellStyle name="Normal 17 3 2 3" xfId="392" xr:uid="{00000000-0005-0000-0000-00009E010000}"/>
    <cellStyle name="Normal 17 3 3" xfId="393" xr:uid="{00000000-0005-0000-0000-00009F010000}"/>
    <cellStyle name="Normal 17 3 4" xfId="394" xr:uid="{00000000-0005-0000-0000-0000A0010000}"/>
    <cellStyle name="Normal 17 4" xfId="395" xr:uid="{00000000-0005-0000-0000-0000A1010000}"/>
    <cellStyle name="Normal 17 4 2" xfId="396" xr:uid="{00000000-0005-0000-0000-0000A2010000}"/>
    <cellStyle name="Normal 17 4 3" xfId="397" xr:uid="{00000000-0005-0000-0000-0000A3010000}"/>
    <cellStyle name="Normal 17 5" xfId="398" xr:uid="{00000000-0005-0000-0000-0000A4010000}"/>
    <cellStyle name="Normal 17 6" xfId="399" xr:uid="{00000000-0005-0000-0000-0000A5010000}"/>
    <cellStyle name="Normal 18" xfId="400" xr:uid="{00000000-0005-0000-0000-0000A6010000}"/>
    <cellStyle name="Normal 18 2" xfId="401" xr:uid="{00000000-0005-0000-0000-0000A7010000}"/>
    <cellStyle name="Normal 19" xfId="402" xr:uid="{00000000-0005-0000-0000-0000A8010000}"/>
    <cellStyle name="Normal 2" xfId="403" xr:uid="{00000000-0005-0000-0000-0000A9010000}"/>
    <cellStyle name="Normal 2 2" xfId="404" xr:uid="{00000000-0005-0000-0000-0000AA010000}"/>
    <cellStyle name="Normal 2 2 2" xfId="2" xr:uid="{00000000-0005-0000-0000-0000AB010000}"/>
    <cellStyle name="Normal 2 2 3" xfId="405" xr:uid="{00000000-0005-0000-0000-0000AC010000}"/>
    <cellStyle name="Normal 2 2 4" xfId="406" xr:uid="{00000000-0005-0000-0000-0000AD010000}"/>
    <cellStyle name="Normal 2 2 5" xfId="407" xr:uid="{00000000-0005-0000-0000-0000AE010000}"/>
    <cellStyle name="Normal 2 3" xfId="408" xr:uid="{00000000-0005-0000-0000-0000AF010000}"/>
    <cellStyle name="Normal 2 3 2" xfId="409" xr:uid="{00000000-0005-0000-0000-0000B0010000}"/>
    <cellStyle name="Normal 2 3_29(d) - Gas extensions -tariffs" xfId="410" xr:uid="{00000000-0005-0000-0000-0000B1010000}"/>
    <cellStyle name="Normal 2 4" xfId="411" xr:uid="{00000000-0005-0000-0000-0000B2010000}"/>
    <cellStyle name="Normal 2 4 2" xfId="412" xr:uid="{00000000-0005-0000-0000-0000B3010000}"/>
    <cellStyle name="Normal 2 4 3" xfId="413" xr:uid="{00000000-0005-0000-0000-0000B4010000}"/>
    <cellStyle name="Normal 2 5" xfId="8" xr:uid="{00000000-0005-0000-0000-0000B5010000}"/>
    <cellStyle name="Normal 2 6" xfId="414" xr:uid="{00000000-0005-0000-0000-0000B6010000}"/>
    <cellStyle name="Normal 2_29(d) - Gas extensions -tariffs" xfId="415" xr:uid="{00000000-0005-0000-0000-0000B7010000}"/>
    <cellStyle name="Normal 20" xfId="416" xr:uid="{00000000-0005-0000-0000-0000B8010000}"/>
    <cellStyle name="Normal 20 2" xfId="417" xr:uid="{00000000-0005-0000-0000-0000B9010000}"/>
    <cellStyle name="Normal 20 2 2" xfId="418" xr:uid="{00000000-0005-0000-0000-0000BA010000}"/>
    <cellStyle name="Normal 20 3" xfId="419" xr:uid="{00000000-0005-0000-0000-0000BB010000}"/>
    <cellStyle name="Normal 20 4" xfId="420" xr:uid="{00000000-0005-0000-0000-0000BC010000}"/>
    <cellStyle name="Normal 21" xfId="421" xr:uid="{00000000-0005-0000-0000-0000BD010000}"/>
    <cellStyle name="Normal 21 2" xfId="422" xr:uid="{00000000-0005-0000-0000-0000BE010000}"/>
    <cellStyle name="Normal 21 3" xfId="423" xr:uid="{00000000-0005-0000-0000-0000BF010000}"/>
    <cellStyle name="Normal 22" xfId="424" xr:uid="{00000000-0005-0000-0000-0000C0010000}"/>
    <cellStyle name="Normal 23" xfId="425" xr:uid="{00000000-0005-0000-0000-0000C1010000}"/>
    <cellStyle name="Normal 23 2" xfId="426" xr:uid="{00000000-0005-0000-0000-0000C2010000}"/>
    <cellStyle name="Normal 23 2 2" xfId="427" xr:uid="{00000000-0005-0000-0000-0000C3010000}"/>
    <cellStyle name="Normal 23 3" xfId="428" xr:uid="{00000000-0005-0000-0000-0000C4010000}"/>
    <cellStyle name="Normal 23 4" xfId="429" xr:uid="{00000000-0005-0000-0000-0000C5010000}"/>
    <cellStyle name="Normal 24" xfId="430" xr:uid="{00000000-0005-0000-0000-0000C6010000}"/>
    <cellStyle name="Normal 24 2" xfId="431" xr:uid="{00000000-0005-0000-0000-0000C7010000}"/>
    <cellStyle name="Normal 24 2 2" xfId="432" xr:uid="{00000000-0005-0000-0000-0000C8010000}"/>
    <cellStyle name="Normal 24 3" xfId="433" xr:uid="{00000000-0005-0000-0000-0000C9010000}"/>
    <cellStyle name="Normal 24 4" xfId="434" xr:uid="{00000000-0005-0000-0000-0000CA010000}"/>
    <cellStyle name="Normal 25" xfId="435" xr:uid="{00000000-0005-0000-0000-0000CB010000}"/>
    <cellStyle name="Normal 25 2" xfId="436" xr:uid="{00000000-0005-0000-0000-0000CC010000}"/>
    <cellStyle name="Normal 25 2 2" xfId="437" xr:uid="{00000000-0005-0000-0000-0000CD010000}"/>
    <cellStyle name="Normal 25 3" xfId="438" xr:uid="{00000000-0005-0000-0000-0000CE010000}"/>
    <cellStyle name="Normal 25 4" xfId="439" xr:uid="{00000000-0005-0000-0000-0000CF010000}"/>
    <cellStyle name="Normal 26" xfId="440" xr:uid="{00000000-0005-0000-0000-0000D0010000}"/>
    <cellStyle name="Normal 26 2" xfId="441" xr:uid="{00000000-0005-0000-0000-0000D1010000}"/>
    <cellStyle name="Normal 26 2 2" xfId="442" xr:uid="{00000000-0005-0000-0000-0000D2010000}"/>
    <cellStyle name="Normal 26 3" xfId="443" xr:uid="{00000000-0005-0000-0000-0000D3010000}"/>
    <cellStyle name="Normal 26 4" xfId="444" xr:uid="{00000000-0005-0000-0000-0000D4010000}"/>
    <cellStyle name="Normal 27" xfId="445" xr:uid="{00000000-0005-0000-0000-0000D5010000}"/>
    <cellStyle name="Normal 28" xfId="6" xr:uid="{00000000-0005-0000-0000-0000D6010000}"/>
    <cellStyle name="Normal 28 4" xfId="707" xr:uid="{00000000-0005-0000-0000-0000D7010000}"/>
    <cellStyle name="Normal 29" xfId="446" xr:uid="{00000000-0005-0000-0000-0000D8010000}"/>
    <cellStyle name="Normal 3" xfId="447" xr:uid="{00000000-0005-0000-0000-0000D9010000}"/>
    <cellStyle name="Normal 3 2" xfId="448" xr:uid="{00000000-0005-0000-0000-0000DA010000}"/>
    <cellStyle name="Normal 3 2 2" xfId="449" xr:uid="{00000000-0005-0000-0000-0000DB010000}"/>
    <cellStyle name="Normal 3 3" xfId="450" xr:uid="{00000000-0005-0000-0000-0000DC010000}"/>
    <cellStyle name="Normal 3 3 2" xfId="451" xr:uid="{00000000-0005-0000-0000-0000DD010000}"/>
    <cellStyle name="Normal 3 3 3" xfId="452" xr:uid="{00000000-0005-0000-0000-0000DE010000}"/>
    <cellStyle name="Normal 3 4" xfId="453" xr:uid="{00000000-0005-0000-0000-0000DF010000}"/>
    <cellStyle name="Normal 3 5" xfId="454" xr:uid="{00000000-0005-0000-0000-0000E0010000}"/>
    <cellStyle name="Normal 3 5 2" xfId="455" xr:uid="{00000000-0005-0000-0000-0000E1010000}"/>
    <cellStyle name="Normal 3 5 3" xfId="456" xr:uid="{00000000-0005-0000-0000-0000E2010000}"/>
    <cellStyle name="Normal 3_29(d) - Gas extensions -tariffs" xfId="457" xr:uid="{00000000-0005-0000-0000-0000E3010000}"/>
    <cellStyle name="Normal 30" xfId="458" xr:uid="{00000000-0005-0000-0000-0000E4010000}"/>
    <cellStyle name="Normal 31" xfId="459" xr:uid="{00000000-0005-0000-0000-0000E5010000}"/>
    <cellStyle name="Normal 32" xfId="4" xr:uid="{00000000-0005-0000-0000-0000E6010000}"/>
    <cellStyle name="Normal 32 3" xfId="705" xr:uid="{00000000-0005-0000-0000-0000E7010000}"/>
    <cellStyle name="Normal 33" xfId="460" xr:uid="{00000000-0005-0000-0000-0000E8010000}"/>
    <cellStyle name="Normal 34" xfId="461" xr:uid="{00000000-0005-0000-0000-0000E9010000}"/>
    <cellStyle name="Normal 35" xfId="695" xr:uid="{00000000-0005-0000-0000-0000EA010000}"/>
    <cellStyle name="Normal 36" xfId="696" xr:uid="{00000000-0005-0000-0000-0000EB010000}"/>
    <cellStyle name="Normal 37" xfId="697" xr:uid="{00000000-0005-0000-0000-0000EC010000}"/>
    <cellStyle name="Normal 38" xfId="462" xr:uid="{00000000-0005-0000-0000-0000ED010000}"/>
    <cellStyle name="Normal 38 2" xfId="463" xr:uid="{00000000-0005-0000-0000-0000EE010000}"/>
    <cellStyle name="Normal 38_29(d) - Gas extensions -tariffs" xfId="464" xr:uid="{00000000-0005-0000-0000-0000EF010000}"/>
    <cellStyle name="Normal 4" xfId="465" xr:uid="{00000000-0005-0000-0000-0000F0010000}"/>
    <cellStyle name="Normal 4 2" xfId="466" xr:uid="{00000000-0005-0000-0000-0000F1010000}"/>
    <cellStyle name="Normal 4 2 2" xfId="467" xr:uid="{00000000-0005-0000-0000-0000F2010000}"/>
    <cellStyle name="Normal 4 2 2 2" xfId="468" xr:uid="{00000000-0005-0000-0000-0000F3010000}"/>
    <cellStyle name="Normal 4 2 2 2 2" xfId="469" xr:uid="{00000000-0005-0000-0000-0000F4010000}"/>
    <cellStyle name="Normal 4 2 2 2 3" xfId="470" xr:uid="{00000000-0005-0000-0000-0000F5010000}"/>
    <cellStyle name="Normal 4 2 2 3" xfId="471" xr:uid="{00000000-0005-0000-0000-0000F6010000}"/>
    <cellStyle name="Normal 4 2 2 4" xfId="472" xr:uid="{00000000-0005-0000-0000-0000F7010000}"/>
    <cellStyle name="Normal 4 2 3" xfId="473" xr:uid="{00000000-0005-0000-0000-0000F8010000}"/>
    <cellStyle name="Normal 4 2 3 2" xfId="474" xr:uid="{00000000-0005-0000-0000-0000F9010000}"/>
    <cellStyle name="Normal 4 2 3 2 2" xfId="475" xr:uid="{00000000-0005-0000-0000-0000FA010000}"/>
    <cellStyle name="Normal 4 2 3 2 3" xfId="476" xr:uid="{00000000-0005-0000-0000-0000FB010000}"/>
    <cellStyle name="Normal 4 2 3 3" xfId="477" xr:uid="{00000000-0005-0000-0000-0000FC010000}"/>
    <cellStyle name="Normal 4 2 3 4" xfId="478" xr:uid="{00000000-0005-0000-0000-0000FD010000}"/>
    <cellStyle name="Normal 4 3" xfId="479" xr:uid="{00000000-0005-0000-0000-0000FE010000}"/>
    <cellStyle name="Normal 4 3 2" xfId="480" xr:uid="{00000000-0005-0000-0000-0000FF010000}"/>
    <cellStyle name="Normal 4 3 2 2" xfId="481" xr:uid="{00000000-0005-0000-0000-000000020000}"/>
    <cellStyle name="Normal 4 3 2 3" xfId="482" xr:uid="{00000000-0005-0000-0000-000001020000}"/>
    <cellStyle name="Normal 4 3 3" xfId="483" xr:uid="{00000000-0005-0000-0000-000002020000}"/>
    <cellStyle name="Normal 4 3 3 2" xfId="484" xr:uid="{00000000-0005-0000-0000-000003020000}"/>
    <cellStyle name="Normal 4 3 4" xfId="485" xr:uid="{00000000-0005-0000-0000-000004020000}"/>
    <cellStyle name="Normal 4 4" xfId="486" xr:uid="{00000000-0005-0000-0000-000005020000}"/>
    <cellStyle name="Normal 4 5" xfId="487" xr:uid="{00000000-0005-0000-0000-000006020000}"/>
    <cellStyle name="Normal 4 6" xfId="488" xr:uid="{00000000-0005-0000-0000-000007020000}"/>
    <cellStyle name="Normal 4_29(d) - Gas extensions -tariffs" xfId="489" xr:uid="{00000000-0005-0000-0000-000008020000}"/>
    <cellStyle name="Normal 40" xfId="490" xr:uid="{00000000-0005-0000-0000-000009020000}"/>
    <cellStyle name="Normal 40 2" xfId="491" xr:uid="{00000000-0005-0000-0000-00000A020000}"/>
    <cellStyle name="Normal 40_29(d) - Gas extensions -tariffs" xfId="492" xr:uid="{00000000-0005-0000-0000-00000B020000}"/>
    <cellStyle name="Normal 5" xfId="493" xr:uid="{00000000-0005-0000-0000-00000C020000}"/>
    <cellStyle name="Normal 5 2" xfId="494" xr:uid="{00000000-0005-0000-0000-00000D020000}"/>
    <cellStyle name="Normal 5 3" xfId="495" xr:uid="{00000000-0005-0000-0000-00000E020000}"/>
    <cellStyle name="Normal 6" xfId="496" xr:uid="{00000000-0005-0000-0000-00000F020000}"/>
    <cellStyle name="Normal 6 2" xfId="497" xr:uid="{00000000-0005-0000-0000-000010020000}"/>
    <cellStyle name="Normal 6 2 2" xfId="498" xr:uid="{00000000-0005-0000-0000-000011020000}"/>
    <cellStyle name="Normal 6 2 3" xfId="499" xr:uid="{00000000-0005-0000-0000-000012020000}"/>
    <cellStyle name="Normal 7" xfId="500" xr:uid="{00000000-0005-0000-0000-000013020000}"/>
    <cellStyle name="Normal 7 2" xfId="501" xr:uid="{00000000-0005-0000-0000-000014020000}"/>
    <cellStyle name="Normal 7 2 2" xfId="502" xr:uid="{00000000-0005-0000-0000-000015020000}"/>
    <cellStyle name="Normal 7 2 2 2" xfId="503" xr:uid="{00000000-0005-0000-0000-000016020000}"/>
    <cellStyle name="Normal 7 2 2 3" xfId="504" xr:uid="{00000000-0005-0000-0000-000017020000}"/>
    <cellStyle name="Normal 7 2 3" xfId="505" xr:uid="{00000000-0005-0000-0000-000018020000}"/>
    <cellStyle name="Normal 7 2 4" xfId="506" xr:uid="{00000000-0005-0000-0000-000019020000}"/>
    <cellStyle name="Normal 8" xfId="507" xr:uid="{00000000-0005-0000-0000-00001A020000}"/>
    <cellStyle name="Normal 8 2" xfId="508" xr:uid="{00000000-0005-0000-0000-00001B020000}"/>
    <cellStyle name="Normal 8 2 2" xfId="509" xr:uid="{00000000-0005-0000-0000-00001C020000}"/>
    <cellStyle name="Normal 8 2 3" xfId="510" xr:uid="{00000000-0005-0000-0000-00001D020000}"/>
    <cellStyle name="Normal 8 2 3 2" xfId="511" xr:uid="{00000000-0005-0000-0000-00001E020000}"/>
    <cellStyle name="Normal 8 2 3 3" xfId="512" xr:uid="{00000000-0005-0000-0000-00001F020000}"/>
    <cellStyle name="Normal 8 2 4" xfId="513" xr:uid="{00000000-0005-0000-0000-000020020000}"/>
    <cellStyle name="Normal 9" xfId="514" xr:uid="{00000000-0005-0000-0000-000021020000}"/>
    <cellStyle name="Normal 9 2" xfId="515" xr:uid="{00000000-0005-0000-0000-000022020000}"/>
    <cellStyle name="Note 2" xfId="516" xr:uid="{00000000-0005-0000-0000-000026020000}"/>
    <cellStyle name="Note 2 2" xfId="517" xr:uid="{00000000-0005-0000-0000-000027020000}"/>
    <cellStyle name="Note 2 2 2" xfId="518" xr:uid="{00000000-0005-0000-0000-000028020000}"/>
    <cellStyle name="Note 2 3" xfId="519" xr:uid="{00000000-0005-0000-0000-000029020000}"/>
    <cellStyle name="Note 2 3 2" xfId="520" xr:uid="{00000000-0005-0000-0000-00002A020000}"/>
    <cellStyle name="Note 2 3 3" xfId="521" xr:uid="{00000000-0005-0000-0000-00002B020000}"/>
    <cellStyle name="Note 2 4" xfId="522" xr:uid="{00000000-0005-0000-0000-00002C020000}"/>
    <cellStyle name="Note 3" xfId="523" xr:uid="{00000000-0005-0000-0000-00002D020000}"/>
    <cellStyle name="Note 3 2" xfId="524" xr:uid="{00000000-0005-0000-0000-00002E020000}"/>
    <cellStyle name="Note 3 2 2" xfId="525" xr:uid="{00000000-0005-0000-0000-00002F020000}"/>
    <cellStyle name="Note 3 3" xfId="526" xr:uid="{00000000-0005-0000-0000-000030020000}"/>
    <cellStyle name="Note 3 3 2" xfId="527" xr:uid="{00000000-0005-0000-0000-000031020000}"/>
    <cellStyle name="Note 3 3 3" xfId="528" xr:uid="{00000000-0005-0000-0000-000032020000}"/>
    <cellStyle name="Note 3 4" xfId="529" xr:uid="{00000000-0005-0000-0000-000033020000}"/>
    <cellStyle name="Note 4" xfId="530" xr:uid="{00000000-0005-0000-0000-000034020000}"/>
    <cellStyle name="Note 4 2" xfId="531" xr:uid="{00000000-0005-0000-0000-000035020000}"/>
    <cellStyle name="Note 4 2 2" xfId="532" xr:uid="{00000000-0005-0000-0000-000036020000}"/>
    <cellStyle name="Note 4 3" xfId="533" xr:uid="{00000000-0005-0000-0000-000037020000}"/>
    <cellStyle name="Note 4 3 2" xfId="534" xr:uid="{00000000-0005-0000-0000-000038020000}"/>
    <cellStyle name="Note 4 3 3" xfId="535" xr:uid="{00000000-0005-0000-0000-000039020000}"/>
    <cellStyle name="Note 4 4" xfId="536" xr:uid="{00000000-0005-0000-0000-00003A020000}"/>
    <cellStyle name="Output 2" xfId="537" xr:uid="{00000000-0005-0000-0000-00003B020000}"/>
    <cellStyle name="Output 2 2" xfId="538" xr:uid="{00000000-0005-0000-0000-00003C020000}"/>
    <cellStyle name="Output 2 2 2" xfId="539" xr:uid="{00000000-0005-0000-0000-00003D020000}"/>
    <cellStyle name="Output 2 3" xfId="540" xr:uid="{00000000-0005-0000-0000-00003E020000}"/>
    <cellStyle name="Output 2 3 2" xfId="541" xr:uid="{00000000-0005-0000-0000-00003F020000}"/>
    <cellStyle name="Output 2 3 3" xfId="542" xr:uid="{00000000-0005-0000-0000-000040020000}"/>
    <cellStyle name="Output 2 4" xfId="543" xr:uid="{00000000-0005-0000-0000-000041020000}"/>
    <cellStyle name="Percent" xfId="1" builtinId="5"/>
    <cellStyle name="Percent [2]" xfId="544" xr:uid="{00000000-0005-0000-0000-000043020000}"/>
    <cellStyle name="Percent [2] 2" xfId="545" xr:uid="{00000000-0005-0000-0000-000044020000}"/>
    <cellStyle name="Percent [2]_29(d) - Gas extensions -tariffs" xfId="546" xr:uid="{00000000-0005-0000-0000-000045020000}"/>
    <cellStyle name="Percent 10" xfId="698" xr:uid="{00000000-0005-0000-0000-000046020000}"/>
    <cellStyle name="Percent 11" xfId="699" xr:uid="{00000000-0005-0000-0000-000047020000}"/>
    <cellStyle name="Percent 12" xfId="547" xr:uid="{00000000-0005-0000-0000-000048020000}"/>
    <cellStyle name="Percent 12 2" xfId="548" xr:uid="{00000000-0005-0000-0000-000049020000}"/>
    <cellStyle name="Percent 12 2 2" xfId="549" xr:uid="{00000000-0005-0000-0000-00004A020000}"/>
    <cellStyle name="Percent 12 3" xfId="550" xr:uid="{00000000-0005-0000-0000-00004B020000}"/>
    <cellStyle name="Percent 12 4" xfId="551" xr:uid="{00000000-0005-0000-0000-00004C020000}"/>
    <cellStyle name="Percent 2" xfId="552" xr:uid="{00000000-0005-0000-0000-00004D020000}"/>
    <cellStyle name="Percent 2 2" xfId="553" xr:uid="{00000000-0005-0000-0000-00004E020000}"/>
    <cellStyle name="Percent 2 2 2" xfId="554" xr:uid="{00000000-0005-0000-0000-00004F020000}"/>
    <cellStyle name="Percent 2 2 2 2" xfId="555" xr:uid="{00000000-0005-0000-0000-000050020000}"/>
    <cellStyle name="Percent 2 2 2 2 2" xfId="556" xr:uid="{00000000-0005-0000-0000-000051020000}"/>
    <cellStyle name="Percent 2 2 2 2 3" xfId="557" xr:uid="{00000000-0005-0000-0000-000052020000}"/>
    <cellStyle name="Percent 2 2 2 3" xfId="558" xr:uid="{00000000-0005-0000-0000-000053020000}"/>
    <cellStyle name="Percent 2 2 2 4" xfId="559" xr:uid="{00000000-0005-0000-0000-000054020000}"/>
    <cellStyle name="Percent 2 2 3" xfId="560" xr:uid="{00000000-0005-0000-0000-000055020000}"/>
    <cellStyle name="Percent 2 2 3 2" xfId="561" xr:uid="{00000000-0005-0000-0000-000056020000}"/>
    <cellStyle name="Percent 2 2 3 2 2" xfId="562" xr:uid="{00000000-0005-0000-0000-000057020000}"/>
    <cellStyle name="Percent 2 2 3 2 3" xfId="563" xr:uid="{00000000-0005-0000-0000-000058020000}"/>
    <cellStyle name="Percent 2 2 3 3" xfId="564" xr:uid="{00000000-0005-0000-0000-000059020000}"/>
    <cellStyle name="Percent 2 2 3 4" xfId="565" xr:uid="{00000000-0005-0000-0000-00005A020000}"/>
    <cellStyle name="Percent 2 3" xfId="566" xr:uid="{00000000-0005-0000-0000-00005B020000}"/>
    <cellStyle name="Percent 2 3 2" xfId="567" xr:uid="{00000000-0005-0000-0000-00005C020000}"/>
    <cellStyle name="Percent 2 3 2 2" xfId="568" xr:uid="{00000000-0005-0000-0000-00005D020000}"/>
    <cellStyle name="Percent 2 3 2 3" xfId="569" xr:uid="{00000000-0005-0000-0000-00005E020000}"/>
    <cellStyle name="Percent 2 3 3" xfId="570" xr:uid="{00000000-0005-0000-0000-00005F020000}"/>
    <cellStyle name="Percent 2 3 4" xfId="571" xr:uid="{00000000-0005-0000-0000-000060020000}"/>
    <cellStyle name="Percent 2 4" xfId="572" xr:uid="{00000000-0005-0000-0000-000061020000}"/>
    <cellStyle name="Percent 2 4 2" xfId="573" xr:uid="{00000000-0005-0000-0000-000062020000}"/>
    <cellStyle name="Percent 2 4 2 2" xfId="574" xr:uid="{00000000-0005-0000-0000-000063020000}"/>
    <cellStyle name="Percent 2 4 2 3" xfId="575" xr:uid="{00000000-0005-0000-0000-000064020000}"/>
    <cellStyle name="Percent 2 4 3" xfId="576" xr:uid="{00000000-0005-0000-0000-000065020000}"/>
    <cellStyle name="Percent 2 4 4" xfId="577" xr:uid="{00000000-0005-0000-0000-000066020000}"/>
    <cellStyle name="Percent 3" xfId="578" xr:uid="{00000000-0005-0000-0000-000067020000}"/>
    <cellStyle name="Percent 3 2" xfId="579" xr:uid="{00000000-0005-0000-0000-000068020000}"/>
    <cellStyle name="Percent 3 4" xfId="580" xr:uid="{00000000-0005-0000-0000-000069020000}"/>
    <cellStyle name="Percent 3 4 2" xfId="581" xr:uid="{00000000-0005-0000-0000-00006A020000}"/>
    <cellStyle name="Percent 3 4 3" xfId="582" xr:uid="{00000000-0005-0000-0000-00006B020000}"/>
    <cellStyle name="Percent 4" xfId="583" xr:uid="{00000000-0005-0000-0000-00006C020000}"/>
    <cellStyle name="Percent 5" xfId="584" xr:uid="{00000000-0005-0000-0000-00006D020000}"/>
    <cellStyle name="Percent 5 2" xfId="585" xr:uid="{00000000-0005-0000-0000-00006E020000}"/>
    <cellStyle name="Percent 5 3" xfId="586" xr:uid="{00000000-0005-0000-0000-00006F020000}"/>
    <cellStyle name="Percent 6" xfId="587" xr:uid="{00000000-0005-0000-0000-000070020000}"/>
    <cellStyle name="Percent 7" xfId="588" xr:uid="{00000000-0005-0000-0000-000071020000}"/>
    <cellStyle name="Percent 8" xfId="589" xr:uid="{00000000-0005-0000-0000-000072020000}"/>
    <cellStyle name="Percent 9" xfId="700" xr:uid="{00000000-0005-0000-0000-000073020000}"/>
    <cellStyle name="Percentage" xfId="590" xr:uid="{00000000-0005-0000-0000-000074020000}"/>
    <cellStyle name="Period Title" xfId="591" xr:uid="{00000000-0005-0000-0000-000075020000}"/>
    <cellStyle name="PSChar" xfId="592" xr:uid="{00000000-0005-0000-0000-000076020000}"/>
    <cellStyle name="PSDate" xfId="593" xr:uid="{00000000-0005-0000-0000-000077020000}"/>
    <cellStyle name="PSDec" xfId="594" xr:uid="{00000000-0005-0000-0000-000078020000}"/>
    <cellStyle name="PSDetail" xfId="595" xr:uid="{00000000-0005-0000-0000-000079020000}"/>
    <cellStyle name="PSHeading" xfId="596" xr:uid="{00000000-0005-0000-0000-00007A020000}"/>
    <cellStyle name="PSHeading 2" xfId="597" xr:uid="{00000000-0005-0000-0000-00007B020000}"/>
    <cellStyle name="PSHeading 2 2" xfId="598" xr:uid="{00000000-0005-0000-0000-00007C020000}"/>
    <cellStyle name="PSHeading 2 2 2" xfId="599" xr:uid="{00000000-0005-0000-0000-00007D020000}"/>
    <cellStyle name="PSHeading 2 3" xfId="600" xr:uid="{00000000-0005-0000-0000-00007E020000}"/>
    <cellStyle name="PSHeading 3" xfId="601" xr:uid="{00000000-0005-0000-0000-00007F020000}"/>
    <cellStyle name="PSHeading 3 2" xfId="602" xr:uid="{00000000-0005-0000-0000-000080020000}"/>
    <cellStyle name="PSHeading 3 2 2" xfId="603" xr:uid="{00000000-0005-0000-0000-000081020000}"/>
    <cellStyle name="PSHeading 3 2 2 2" xfId="701" xr:uid="{00000000-0005-0000-0000-000082020000}"/>
    <cellStyle name="PSHeading 3 2 3" xfId="702" xr:uid="{00000000-0005-0000-0000-000083020000}"/>
    <cellStyle name="PSHeading 3 3" xfId="604" xr:uid="{00000000-0005-0000-0000-000084020000}"/>
    <cellStyle name="PSHeading 4" xfId="605" xr:uid="{00000000-0005-0000-0000-000085020000}"/>
    <cellStyle name="PSHeading 4 2" xfId="606" xr:uid="{00000000-0005-0000-0000-000086020000}"/>
    <cellStyle name="PSHeading 5" xfId="703" xr:uid="{00000000-0005-0000-0000-000087020000}"/>
    <cellStyle name="PSInt" xfId="607" xr:uid="{00000000-0005-0000-0000-000088020000}"/>
    <cellStyle name="PSSpacer" xfId="608" xr:uid="{00000000-0005-0000-0000-000089020000}"/>
    <cellStyle name="Ratio" xfId="609" xr:uid="{00000000-0005-0000-0000-00008A020000}"/>
    <cellStyle name="Ratio 2" xfId="610" xr:uid="{00000000-0005-0000-0000-00008B020000}"/>
    <cellStyle name="Ratio_29(d) - Gas extensions -tariffs" xfId="611" xr:uid="{00000000-0005-0000-0000-00008C020000}"/>
    <cellStyle name="Right Date" xfId="612" xr:uid="{00000000-0005-0000-0000-00008D020000}"/>
    <cellStyle name="Right Number" xfId="613" xr:uid="{00000000-0005-0000-0000-00008E020000}"/>
    <cellStyle name="Right Year" xfId="614" xr:uid="{00000000-0005-0000-0000-00008F020000}"/>
    <cellStyle name="RIN_Input$_3dp" xfId="615" xr:uid="{00000000-0005-0000-0000-000090020000}"/>
    <cellStyle name="SAPError" xfId="616" xr:uid="{00000000-0005-0000-0000-000091020000}"/>
    <cellStyle name="SAPError 2" xfId="617" xr:uid="{00000000-0005-0000-0000-000092020000}"/>
    <cellStyle name="SAPKey" xfId="618" xr:uid="{00000000-0005-0000-0000-000093020000}"/>
    <cellStyle name="SAPKey 2" xfId="619" xr:uid="{00000000-0005-0000-0000-000094020000}"/>
    <cellStyle name="SAPLocked" xfId="620" xr:uid="{00000000-0005-0000-0000-000095020000}"/>
    <cellStyle name="SAPLocked 2" xfId="621" xr:uid="{00000000-0005-0000-0000-000096020000}"/>
    <cellStyle name="SAPOutput" xfId="622" xr:uid="{00000000-0005-0000-0000-000097020000}"/>
    <cellStyle name="SAPOutput 2" xfId="623" xr:uid="{00000000-0005-0000-0000-000098020000}"/>
    <cellStyle name="SAPSpace" xfId="624" xr:uid="{00000000-0005-0000-0000-000099020000}"/>
    <cellStyle name="SAPSpace 2" xfId="625" xr:uid="{00000000-0005-0000-0000-00009A020000}"/>
    <cellStyle name="SAPText" xfId="626" xr:uid="{00000000-0005-0000-0000-00009B020000}"/>
    <cellStyle name="SAPText 2" xfId="627" xr:uid="{00000000-0005-0000-0000-00009C020000}"/>
    <cellStyle name="SAPUnLocked" xfId="628" xr:uid="{00000000-0005-0000-0000-00009D020000}"/>
    <cellStyle name="SAPUnLocked 2" xfId="629" xr:uid="{00000000-0005-0000-0000-00009E020000}"/>
    <cellStyle name="Sheet Title" xfId="630" xr:uid="{00000000-0005-0000-0000-00009F020000}"/>
    <cellStyle name="SheetHeader1" xfId="631" xr:uid="{00000000-0005-0000-0000-0000A0020000}"/>
    <cellStyle name="Style 1" xfId="632" xr:uid="{00000000-0005-0000-0000-0000A1020000}"/>
    <cellStyle name="Style 1 2" xfId="633" xr:uid="{00000000-0005-0000-0000-0000A2020000}"/>
    <cellStyle name="Style 1 2 2" xfId="634" xr:uid="{00000000-0005-0000-0000-0000A3020000}"/>
    <cellStyle name="Style 1 3" xfId="635" xr:uid="{00000000-0005-0000-0000-0000A4020000}"/>
    <cellStyle name="Style 1 3 2" xfId="636" xr:uid="{00000000-0005-0000-0000-0000A5020000}"/>
    <cellStyle name="Style 1 3 3" xfId="637" xr:uid="{00000000-0005-0000-0000-0000A6020000}"/>
    <cellStyle name="Style 1 4" xfId="638" xr:uid="{00000000-0005-0000-0000-0000A7020000}"/>
    <cellStyle name="Style 1_29(d) - Gas extensions -tariffs" xfId="639" xr:uid="{00000000-0005-0000-0000-0000A8020000}"/>
    <cellStyle name="Style2" xfId="640" xr:uid="{00000000-0005-0000-0000-0000A9020000}"/>
    <cellStyle name="Style3" xfId="641" xr:uid="{00000000-0005-0000-0000-0000AA020000}"/>
    <cellStyle name="Style4" xfId="642" xr:uid="{00000000-0005-0000-0000-0000AB020000}"/>
    <cellStyle name="Style4 2" xfId="643" xr:uid="{00000000-0005-0000-0000-0000AC020000}"/>
    <cellStyle name="Style4_29(d) - Gas extensions -tariffs" xfId="644" xr:uid="{00000000-0005-0000-0000-0000AD020000}"/>
    <cellStyle name="Style5" xfId="645" xr:uid="{00000000-0005-0000-0000-0000AE020000}"/>
    <cellStyle name="Style5 2" xfId="646" xr:uid="{00000000-0005-0000-0000-0000AF020000}"/>
    <cellStyle name="Style5_29(d) - Gas extensions -tariffs" xfId="647" xr:uid="{00000000-0005-0000-0000-0000B0020000}"/>
    <cellStyle name="Table Head Green" xfId="648" xr:uid="{00000000-0005-0000-0000-0000B1020000}"/>
    <cellStyle name="Table Head_pldt" xfId="649" xr:uid="{00000000-0005-0000-0000-0000B2020000}"/>
    <cellStyle name="Table Source" xfId="650" xr:uid="{00000000-0005-0000-0000-0000B3020000}"/>
    <cellStyle name="Table Units" xfId="651" xr:uid="{00000000-0005-0000-0000-0000B4020000}"/>
    <cellStyle name="TableLvl2" xfId="652" xr:uid="{00000000-0005-0000-0000-0000B5020000}"/>
    <cellStyle name="TableLvl3" xfId="653" xr:uid="{00000000-0005-0000-0000-0000B6020000}"/>
    <cellStyle name="Text" xfId="654" xr:uid="{00000000-0005-0000-0000-0000B7020000}"/>
    <cellStyle name="Text 2" xfId="655" xr:uid="{00000000-0005-0000-0000-0000B8020000}"/>
    <cellStyle name="Text 3" xfId="656" xr:uid="{00000000-0005-0000-0000-0000B9020000}"/>
    <cellStyle name="Text Head 1" xfId="657" xr:uid="{00000000-0005-0000-0000-0000BA020000}"/>
    <cellStyle name="Text Head 2" xfId="658" xr:uid="{00000000-0005-0000-0000-0000BB020000}"/>
    <cellStyle name="Text Indent 2" xfId="659" xr:uid="{00000000-0005-0000-0000-0000BC020000}"/>
    <cellStyle name="Theirs" xfId="660" xr:uid="{00000000-0005-0000-0000-0000BD020000}"/>
    <cellStyle name="Title 2" xfId="661" xr:uid="{00000000-0005-0000-0000-0000BE020000}"/>
    <cellStyle name="TOC 1" xfId="662" xr:uid="{00000000-0005-0000-0000-0000BF020000}"/>
    <cellStyle name="TOC 2" xfId="663" xr:uid="{00000000-0005-0000-0000-0000C0020000}"/>
    <cellStyle name="TOC 3" xfId="664" xr:uid="{00000000-0005-0000-0000-0000C1020000}"/>
    <cellStyle name="Total 2" xfId="665" xr:uid="{00000000-0005-0000-0000-0000C2020000}"/>
    <cellStyle name="Total 2 2" xfId="666" xr:uid="{00000000-0005-0000-0000-0000C3020000}"/>
    <cellStyle name="Total 2 2 2" xfId="667" xr:uid="{00000000-0005-0000-0000-0000C4020000}"/>
    <cellStyle name="Total 2 3" xfId="668" xr:uid="{00000000-0005-0000-0000-0000C5020000}"/>
    <cellStyle name="Total 2 3 2" xfId="669" xr:uid="{00000000-0005-0000-0000-0000C6020000}"/>
    <cellStyle name="Total 2 3 3" xfId="670" xr:uid="{00000000-0005-0000-0000-0000C7020000}"/>
    <cellStyle name="Total 2 4" xfId="671" xr:uid="{00000000-0005-0000-0000-0000C8020000}"/>
    <cellStyle name="Warning Text 2" xfId="672" xr:uid="{00000000-0005-0000-0000-0000C9020000}"/>
    <cellStyle name="year" xfId="673" xr:uid="{00000000-0005-0000-0000-0000CA020000}"/>
    <cellStyle name="year 2" xfId="674" xr:uid="{00000000-0005-0000-0000-0000CB020000}"/>
    <cellStyle name="year_29(d) - Gas extensions -tariffs" xfId="675" xr:uid="{00000000-0005-0000-0000-0000CC020000}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A1:AB70"/>
  <sheetViews>
    <sheetView showGridLines="0" tabSelected="1" topLeftCell="A37" zoomScale="85" zoomScaleNormal="85" workbookViewId="0">
      <selection activeCell="AB11" sqref="AB11"/>
    </sheetView>
  </sheetViews>
  <sheetFormatPr defaultColWidth="9.140625" defaultRowHeight="15"/>
  <cols>
    <col min="1" max="1" width="10.28515625" customWidth="1"/>
    <col min="2" max="2" width="65.7109375" customWidth="1"/>
    <col min="3" max="4" width="12.28515625" customWidth="1"/>
    <col min="5" max="5" width="12" customWidth="1"/>
    <col min="6" max="6" width="17.85546875" bestFit="1" customWidth="1"/>
    <col min="7" max="7" width="12.7109375" bestFit="1" customWidth="1"/>
    <col min="8" max="28" width="12.28515625" customWidth="1"/>
  </cols>
  <sheetData>
    <row r="1" spans="1:28" ht="15.75" thickBot="1">
      <c r="A1" s="2"/>
    </row>
    <row r="2" spans="1:28" ht="16.5" thickBot="1">
      <c r="A2" s="2"/>
      <c r="B2" s="4" t="s">
        <v>6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4"/>
      <c r="P2" s="3"/>
    </row>
    <row r="3" spans="1:28" ht="15.75">
      <c r="A3" s="2"/>
      <c r="B3" s="87"/>
      <c r="C3" s="173" t="s">
        <v>0</v>
      </c>
      <c r="D3" s="174"/>
      <c r="E3" s="174"/>
      <c r="F3" s="174"/>
      <c r="G3" s="174"/>
      <c r="H3" s="174"/>
      <c r="I3" s="174"/>
      <c r="J3" s="174"/>
      <c r="K3" s="174"/>
      <c r="L3" s="175"/>
      <c r="M3" s="174" t="s">
        <v>7</v>
      </c>
      <c r="N3" s="174"/>
      <c r="O3" s="176"/>
      <c r="P3" s="7"/>
      <c r="Y3" s="7"/>
      <c r="Z3" s="7"/>
      <c r="AA3" s="7"/>
      <c r="AB3" s="7"/>
    </row>
    <row r="4" spans="1:28" ht="16.5" thickBot="1">
      <c r="A4" s="2"/>
      <c r="B4" s="88"/>
      <c r="C4" s="85">
        <v>2011</v>
      </c>
      <c r="D4" s="8">
        <v>2012</v>
      </c>
      <c r="E4" s="9">
        <v>2013</v>
      </c>
      <c r="F4" s="9">
        <v>2014</v>
      </c>
      <c r="G4" s="9">
        <v>2015</v>
      </c>
      <c r="H4" s="9">
        <v>2016</v>
      </c>
      <c r="I4" s="9">
        <v>2017</v>
      </c>
      <c r="J4" s="9">
        <v>2018</v>
      </c>
      <c r="K4" s="9">
        <v>2019</v>
      </c>
      <c r="L4" s="9">
        <v>2020</v>
      </c>
      <c r="M4" s="9">
        <v>2021</v>
      </c>
      <c r="N4" s="9">
        <v>2022</v>
      </c>
      <c r="O4" s="10" t="s">
        <v>23</v>
      </c>
      <c r="P4" s="3"/>
      <c r="Y4" s="3"/>
      <c r="Z4" s="3"/>
      <c r="AA4" s="3"/>
      <c r="AB4" s="3"/>
    </row>
    <row r="5" spans="1:28">
      <c r="A5" s="2"/>
      <c r="B5" s="86" t="s">
        <v>24</v>
      </c>
      <c r="C5" s="11"/>
      <c r="D5" s="314">
        <v>102</v>
      </c>
      <c r="E5" s="314">
        <v>104.8</v>
      </c>
      <c r="F5" s="314">
        <v>106.6</v>
      </c>
      <c r="G5" s="314">
        <v>108.4</v>
      </c>
      <c r="H5" s="314">
        <v>110</v>
      </c>
      <c r="I5" s="314">
        <v>112.1</v>
      </c>
      <c r="J5" s="314">
        <v>114.1</v>
      </c>
      <c r="K5" s="314">
        <v>116.2</v>
      </c>
      <c r="L5" s="314">
        <v>117.2</v>
      </c>
      <c r="M5" s="314">
        <v>121.3</v>
      </c>
      <c r="N5" s="314">
        <v>131.00400000000002</v>
      </c>
      <c r="O5" s="315">
        <v>134.04429999999999</v>
      </c>
      <c r="Y5" s="3"/>
      <c r="Z5" s="3"/>
      <c r="AA5" s="3"/>
      <c r="AB5" s="3"/>
    </row>
    <row r="6" spans="1:28">
      <c r="A6" s="2"/>
      <c r="B6" s="12" t="s">
        <v>8</v>
      </c>
      <c r="C6" s="11"/>
      <c r="D6" s="13"/>
      <c r="E6" s="13">
        <f t="shared" ref="E6:F6" si="0">+E5/D5-1</f>
        <v>2.7450980392156765E-2</v>
      </c>
      <c r="F6" s="13">
        <f t="shared" si="0"/>
        <v>1.7175572519083859E-2</v>
      </c>
      <c r="G6" s="13">
        <f>+G5/F5-1</f>
        <v>1.6885553470919357E-2</v>
      </c>
      <c r="H6" s="13">
        <f t="shared" ref="H6:M6" si="1">+H5/G5-1</f>
        <v>1.4760147601476037E-2</v>
      </c>
      <c r="I6" s="13">
        <f t="shared" si="1"/>
        <v>1.9090909090909047E-2</v>
      </c>
      <c r="J6" s="13">
        <f t="shared" si="1"/>
        <v>1.7841213202497874E-2</v>
      </c>
      <c r="K6" s="13">
        <f t="shared" si="1"/>
        <v>1.8404907975460238E-2</v>
      </c>
      <c r="L6" s="13">
        <f t="shared" si="1"/>
        <v>8.6058519793459354E-3</v>
      </c>
      <c r="M6" s="13">
        <f t="shared" si="1"/>
        <v>3.4982935153583528E-2</v>
      </c>
      <c r="N6" s="13">
        <f>+N5/M5-1</f>
        <v>8.0000000000000293E-2</v>
      </c>
      <c r="O6" s="181">
        <f>+O5/N5-1</f>
        <v>2.320768831486042E-2</v>
      </c>
      <c r="P6" s="3"/>
      <c r="Y6" s="3"/>
      <c r="Z6" s="3"/>
      <c r="AA6" s="3"/>
      <c r="AB6" s="3"/>
    </row>
    <row r="7" spans="1:28" ht="15.75" thickBot="1">
      <c r="A7" s="2"/>
      <c r="B7" s="14" t="s">
        <v>41</v>
      </c>
      <c r="C7" s="15"/>
      <c r="D7" s="16">
        <f>E7/(1+E6)</f>
        <v>0.76094246454343817</v>
      </c>
      <c r="E7" s="17">
        <f t="shared" ref="E7:L7" si="2">F7/(1+F6)</f>
        <v>0.78183108121717959</v>
      </c>
      <c r="F7" s="17">
        <f t="shared" si="2"/>
        <v>0.79525947765029903</v>
      </c>
      <c r="G7" s="17">
        <f t="shared" si="2"/>
        <v>0.80868787408341858</v>
      </c>
      <c r="H7" s="17">
        <f t="shared" si="2"/>
        <v>0.82062422646841371</v>
      </c>
      <c r="I7" s="17">
        <f t="shared" si="2"/>
        <v>0.83629068897371972</v>
      </c>
      <c r="J7" s="17">
        <f t="shared" si="2"/>
        <v>0.85121112945496369</v>
      </c>
      <c r="K7" s="17">
        <f t="shared" si="2"/>
        <v>0.86687759196026992</v>
      </c>
      <c r="L7" s="17">
        <f t="shared" si="2"/>
        <v>0.8743378122008918</v>
      </c>
      <c r="M7" s="17">
        <f>N7/(1+N6)</f>
        <v>0.90492471518744166</v>
      </c>
      <c r="N7" s="17">
        <f>O7/(1+O6)</f>
        <v>0.97731869240243729</v>
      </c>
      <c r="O7" s="63">
        <v>1</v>
      </c>
      <c r="P7" s="3"/>
      <c r="Y7" s="3"/>
      <c r="Z7" s="3"/>
      <c r="AA7" s="3"/>
      <c r="AB7" s="3"/>
    </row>
    <row r="8" spans="1:28">
      <c r="A8" s="2"/>
      <c r="B8" s="18"/>
      <c r="C8" s="19"/>
      <c r="D8" s="19"/>
      <c r="E8" s="19"/>
      <c r="F8" s="19"/>
      <c r="G8" s="19"/>
      <c r="H8" s="19"/>
      <c r="I8" s="19"/>
      <c r="J8" s="20"/>
      <c r="K8" s="21"/>
      <c r="L8" s="20"/>
      <c r="M8" s="22"/>
      <c r="N8" s="22"/>
      <c r="O8" s="21"/>
      <c r="P8" s="3"/>
      <c r="Q8" s="20"/>
      <c r="R8" s="20"/>
      <c r="S8" s="20"/>
      <c r="T8" s="21"/>
      <c r="U8" s="21"/>
      <c r="V8" s="21"/>
      <c r="W8" s="21"/>
      <c r="X8" s="21"/>
      <c r="Y8" s="3"/>
      <c r="Z8" s="3"/>
      <c r="AA8" s="3"/>
      <c r="AB8" s="3"/>
    </row>
    <row r="9" spans="1:28">
      <c r="A9" s="2"/>
      <c r="B9" s="18"/>
      <c r="C9" s="19"/>
      <c r="D9" s="19"/>
      <c r="E9" s="19"/>
      <c r="F9" s="19"/>
      <c r="G9" s="19"/>
      <c r="H9" s="19"/>
      <c r="I9" s="19"/>
      <c r="J9" s="20"/>
      <c r="S9" s="20"/>
      <c r="T9" s="21"/>
      <c r="U9" s="21"/>
      <c r="V9" s="21"/>
      <c r="W9" s="21"/>
      <c r="X9" s="21"/>
      <c r="Y9" s="3"/>
      <c r="Z9" s="3"/>
      <c r="AA9" s="3"/>
      <c r="AB9" s="3"/>
    </row>
    <row r="10" spans="1:28">
      <c r="A10" s="2"/>
      <c r="B10" s="18"/>
      <c r="C10" s="19"/>
      <c r="D10" s="19"/>
      <c r="E10" s="19"/>
      <c r="F10" s="19"/>
      <c r="G10" s="19"/>
      <c r="H10" s="19"/>
      <c r="I10" s="19"/>
      <c r="J10" s="20"/>
      <c r="K10" s="21"/>
      <c r="L10" s="20"/>
      <c r="M10" s="22"/>
      <c r="N10" s="22"/>
      <c r="O10" s="21"/>
      <c r="P10" s="20"/>
      <c r="Q10" s="20"/>
      <c r="R10" s="20"/>
      <c r="S10" s="20"/>
      <c r="T10" s="21"/>
      <c r="U10" s="21"/>
      <c r="V10" s="21"/>
      <c r="W10" s="21"/>
      <c r="X10" s="21"/>
      <c r="Y10" s="3"/>
      <c r="Z10" s="3"/>
      <c r="AA10" s="3"/>
      <c r="AB10" s="3"/>
    </row>
    <row r="11" spans="1:28" ht="18.75">
      <c r="A11" s="2"/>
      <c r="B11" s="23" t="s">
        <v>27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15.75" thickBot="1">
      <c r="A12" s="2"/>
    </row>
    <row r="13" spans="1:28" ht="15.75" thickBot="1">
      <c r="A13" s="2"/>
      <c r="B13" s="78" t="s">
        <v>16</v>
      </c>
      <c r="C13" s="79">
        <v>2016</v>
      </c>
    </row>
    <row r="14" spans="1:28" ht="16.5" thickBot="1">
      <c r="A14" s="2"/>
      <c r="B14" s="25" t="s">
        <v>17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26"/>
      <c r="N14" s="26"/>
      <c r="O14" s="60"/>
      <c r="P14" s="60"/>
      <c r="Q14" s="60"/>
      <c r="R14" s="60"/>
      <c r="S14" s="60"/>
      <c r="T14" s="60"/>
      <c r="U14" s="60"/>
      <c r="V14" s="106"/>
      <c r="AA14" s="28"/>
      <c r="AB14" s="28"/>
    </row>
    <row r="15" spans="1:28" ht="38.25">
      <c r="A15" s="2"/>
      <c r="C15" s="177" t="s">
        <v>40</v>
      </c>
      <c r="D15" s="178"/>
      <c r="E15" s="178"/>
      <c r="F15" s="178"/>
      <c r="G15" s="179"/>
      <c r="H15" s="180" t="s">
        <v>39</v>
      </c>
      <c r="I15" s="178"/>
      <c r="J15" s="178"/>
      <c r="K15" s="178"/>
      <c r="L15" s="179"/>
      <c r="M15" s="110" t="s">
        <v>25</v>
      </c>
      <c r="N15" s="22"/>
      <c r="O15" s="158" t="s">
        <v>42</v>
      </c>
      <c r="P15" s="159"/>
      <c r="Q15" s="159"/>
      <c r="R15" s="159"/>
      <c r="S15" s="159"/>
      <c r="T15" s="159"/>
      <c r="U15" s="159"/>
      <c r="V15" s="160"/>
      <c r="AB15" s="3"/>
    </row>
    <row r="16" spans="1:28" ht="15.75" thickBot="1">
      <c r="A16" s="2"/>
      <c r="C16" s="144" t="s">
        <v>9</v>
      </c>
      <c r="D16" s="145"/>
      <c r="E16" s="145"/>
      <c r="F16" s="145"/>
      <c r="G16" s="146"/>
      <c r="H16" s="147" t="s">
        <v>28</v>
      </c>
      <c r="I16" s="148"/>
      <c r="J16" s="148"/>
      <c r="K16" s="148"/>
      <c r="L16" s="148"/>
      <c r="M16" s="149"/>
      <c r="N16" s="22"/>
      <c r="O16" s="150" t="s">
        <v>9</v>
      </c>
      <c r="P16" s="151"/>
      <c r="Q16" s="152" t="s">
        <v>28</v>
      </c>
      <c r="R16" s="153"/>
      <c r="S16" s="153"/>
      <c r="T16" s="153"/>
      <c r="U16" s="153"/>
      <c r="V16" s="154"/>
      <c r="AB16" s="3"/>
    </row>
    <row r="17" spans="1:28" ht="15.75" thickBot="1">
      <c r="A17" s="2"/>
      <c r="C17" s="91">
        <v>2013</v>
      </c>
      <c r="D17" s="92">
        <v>2014</v>
      </c>
      <c r="E17" s="92">
        <v>2015</v>
      </c>
      <c r="F17" s="92">
        <v>2016</v>
      </c>
      <c r="G17" s="93">
        <v>2017</v>
      </c>
      <c r="H17" s="94">
        <v>2018</v>
      </c>
      <c r="I17" s="95">
        <v>2019</v>
      </c>
      <c r="J17" s="95">
        <v>2020</v>
      </c>
      <c r="K17" s="95">
        <v>2021</v>
      </c>
      <c r="L17" s="95">
        <v>2022</v>
      </c>
      <c r="M17" s="62" t="s">
        <v>23</v>
      </c>
      <c r="N17" s="22"/>
      <c r="O17" s="107">
        <v>2016</v>
      </c>
      <c r="P17" s="100">
        <v>2017</v>
      </c>
      <c r="Q17" s="109">
        <v>2018</v>
      </c>
      <c r="R17" s="108">
        <v>2019</v>
      </c>
      <c r="S17" s="108">
        <v>2020</v>
      </c>
      <c r="T17" s="108">
        <v>2021</v>
      </c>
      <c r="U17" s="108">
        <v>2022</v>
      </c>
      <c r="V17" s="62" t="s">
        <v>23</v>
      </c>
      <c r="AB17" s="3"/>
    </row>
    <row r="18" spans="1:28">
      <c r="A18" s="119"/>
      <c r="B18" s="82" t="s">
        <v>10</v>
      </c>
      <c r="C18" s="96"/>
      <c r="D18" s="97"/>
      <c r="E18" s="97"/>
      <c r="F18" s="280">
        <v>67.384432842594578</v>
      </c>
      <c r="G18" s="280">
        <v>68.41566569828953</v>
      </c>
      <c r="H18" s="281">
        <v>67.975328889654165</v>
      </c>
      <c r="I18" s="281">
        <v>68.687475911784247</v>
      </c>
      <c r="J18" s="281">
        <v>69.465067326340929</v>
      </c>
      <c r="K18" s="281">
        <v>70.34446954179522</v>
      </c>
      <c r="L18" s="281">
        <v>71.281686188938508</v>
      </c>
      <c r="M18" s="318">
        <v>41.313539790826894</v>
      </c>
      <c r="N18" s="19"/>
      <c r="O18" s="300">
        <f>+LOOKUP(dms_PRCP_BaseYear,C$17:G$17,C18:G18)/$D$7</f>
        <v>88.553913051790204</v>
      </c>
      <c r="P18" s="301">
        <f>+G18/$D$7</f>
        <v>89.909117819227774</v>
      </c>
      <c r="Q18" s="302">
        <f>+H18/$I$7</f>
        <v>81.281939146150506</v>
      </c>
      <c r="R18" s="303">
        <f>+I18/$I$7</f>
        <v>82.13349355363053</v>
      </c>
      <c r="S18" s="303">
        <f>+J18/$I$7</f>
        <v>83.063303516612336</v>
      </c>
      <c r="T18" s="303">
        <f>+K18/$I$7</f>
        <v>84.114854403222679</v>
      </c>
      <c r="U18" s="303">
        <f>+L18/$I$7</f>
        <v>85.235537270436495</v>
      </c>
      <c r="V18" s="304">
        <f>+M18/$N$7</f>
        <v>42.272331545475986</v>
      </c>
      <c r="AB18" s="3"/>
    </row>
    <row r="19" spans="1:28">
      <c r="A19" s="119"/>
      <c r="B19" s="61" t="s">
        <v>22</v>
      </c>
      <c r="C19" s="70"/>
      <c r="D19" s="69"/>
      <c r="E19" s="69"/>
      <c r="F19" s="257"/>
      <c r="G19" s="282"/>
      <c r="H19" s="283"/>
      <c r="I19" s="284"/>
      <c r="J19" s="284"/>
      <c r="K19" s="284"/>
      <c r="L19" s="285"/>
      <c r="M19" s="286"/>
      <c r="N19" s="22"/>
      <c r="O19" s="231"/>
      <c r="P19" s="232"/>
      <c r="Q19" s="233"/>
      <c r="R19" s="234"/>
      <c r="S19" s="234"/>
      <c r="T19" s="234"/>
      <c r="U19" s="234"/>
      <c r="V19" s="236"/>
      <c r="AB19" s="3"/>
    </row>
    <row r="20" spans="1:28">
      <c r="A20" s="119"/>
      <c r="B20" s="59" t="s">
        <v>30</v>
      </c>
      <c r="C20" s="71"/>
      <c r="D20" s="72"/>
      <c r="E20" s="72"/>
      <c r="F20" s="263">
        <v>0.70901616961646352</v>
      </c>
      <c r="G20" s="263">
        <v>0.72912001457639364</v>
      </c>
      <c r="H20" s="287">
        <v>0.77354270489644106</v>
      </c>
      <c r="I20" s="287">
        <v>0.79349704928177855</v>
      </c>
      <c r="J20" s="287">
        <v>0.81935169343739744</v>
      </c>
      <c r="K20" s="287">
        <v>0.83773480257979038</v>
      </c>
      <c r="L20" s="287">
        <v>0.8487510855878323</v>
      </c>
      <c r="M20" s="319">
        <v>0.47838787141308253</v>
      </c>
      <c r="N20" s="19"/>
      <c r="O20" s="305">
        <f t="shared" ref="O20:O26" si="3">+LOOKUP(dms_PRCP_BaseYear,C$17:G$17,C20:G20)/$D$7</f>
        <v>0.93176055044039341</v>
      </c>
      <c r="P20" s="306">
        <f>+G20/$D$7</f>
        <v>0.95818021539100484</v>
      </c>
      <c r="Q20" s="307">
        <f>H20/$I$7</f>
        <v>0.92496869222078537</v>
      </c>
      <c r="R20" s="307">
        <f>I20/$I$7</f>
        <v>0.94882922857307339</v>
      </c>
      <c r="S20" s="307">
        <f>J20/$I$7</f>
        <v>0.97974508653550896</v>
      </c>
      <c r="T20" s="307">
        <f>K20/$I$7</f>
        <v>1.0017268081841768</v>
      </c>
      <c r="U20" s="307">
        <f>L20/$I$7</f>
        <v>1.01489959983819</v>
      </c>
      <c r="V20" s="308">
        <f t="shared" ref="V20:V26" si="4">+M20/$N$7</f>
        <v>0.48949014802644686</v>
      </c>
      <c r="AB20" s="3"/>
    </row>
    <row r="21" spans="1:28" ht="38.25">
      <c r="A21" s="119"/>
      <c r="B21" s="120" t="s">
        <v>31</v>
      </c>
      <c r="C21" s="71"/>
      <c r="D21" s="72"/>
      <c r="E21" s="72"/>
      <c r="F21" s="263"/>
      <c r="G21" s="263"/>
      <c r="H21" s="288"/>
      <c r="I21" s="289"/>
      <c r="J21" s="289"/>
      <c r="K21" s="289"/>
      <c r="L21" s="290"/>
      <c r="M21" s="291"/>
      <c r="N21" s="19"/>
      <c r="O21" s="305">
        <f t="shared" si="3"/>
        <v>0</v>
      </c>
      <c r="P21" s="306">
        <f t="shared" ref="P21:P26" si="5">+G21/$D$7</f>
        <v>0</v>
      </c>
      <c r="Q21" s="307">
        <f t="shared" ref="Q21:U26" si="6">H21/$I$7</f>
        <v>0</v>
      </c>
      <c r="R21" s="307">
        <f t="shared" si="6"/>
        <v>0</v>
      </c>
      <c r="S21" s="307">
        <f t="shared" si="6"/>
        <v>0</v>
      </c>
      <c r="T21" s="307">
        <f>K21/$I$7</f>
        <v>0</v>
      </c>
      <c r="U21" s="307">
        <f t="shared" si="6"/>
        <v>0</v>
      </c>
      <c r="V21" s="308">
        <f t="shared" si="4"/>
        <v>0</v>
      </c>
      <c r="AB21" s="3"/>
    </row>
    <row r="22" spans="1:28">
      <c r="A22" s="119"/>
      <c r="B22" s="59" t="s">
        <v>35</v>
      </c>
      <c r="C22" s="71"/>
      <c r="D22" s="72"/>
      <c r="E22" s="72"/>
      <c r="F22" s="263">
        <v>2.5868831000000001</v>
      </c>
      <c r="G22" s="263">
        <v>2.6206411999999997</v>
      </c>
      <c r="H22" s="264">
        <v>3.9150628392567919</v>
      </c>
      <c r="I22" s="264">
        <v>3.937858184848269</v>
      </c>
      <c r="J22" s="264">
        <v>3.9638759122225009</v>
      </c>
      <c r="K22" s="264">
        <v>3.9959179450224118</v>
      </c>
      <c r="L22" s="265">
        <v>4.0314064236077023</v>
      </c>
      <c r="M22" s="291">
        <v>1.7210191022656927</v>
      </c>
      <c r="N22" s="19"/>
      <c r="O22" s="305">
        <f t="shared" si="3"/>
        <v>3.3995777874640201</v>
      </c>
      <c r="P22" s="306">
        <f t="shared" si="5"/>
        <v>3.4439413255407842</v>
      </c>
      <c r="Q22" s="307">
        <f t="shared" si="6"/>
        <v>4.6814617104744807</v>
      </c>
      <c r="R22" s="307">
        <f t="shared" si="6"/>
        <v>4.7087193923930144</v>
      </c>
      <c r="S22" s="307">
        <f t="shared" si="6"/>
        <v>4.7398302581688379</v>
      </c>
      <c r="T22" s="307">
        <f t="shared" si="6"/>
        <v>4.7781447261192485</v>
      </c>
      <c r="U22" s="307">
        <f t="shared" si="6"/>
        <v>4.8205803039072084</v>
      </c>
      <c r="V22" s="308">
        <f t="shared" si="4"/>
        <v>1.7609599771749957</v>
      </c>
      <c r="AB22" s="3"/>
    </row>
    <row r="23" spans="1:28">
      <c r="A23" s="119"/>
      <c r="B23" s="59" t="s">
        <v>36</v>
      </c>
      <c r="C23" s="71"/>
      <c r="D23" s="72"/>
      <c r="E23" s="72"/>
      <c r="F23" s="263"/>
      <c r="G23" s="292"/>
      <c r="H23" s="264"/>
      <c r="I23" s="263"/>
      <c r="J23" s="263"/>
      <c r="K23" s="263"/>
      <c r="L23" s="268"/>
      <c r="M23" s="291"/>
      <c r="N23" s="19"/>
      <c r="O23" s="305">
        <f t="shared" si="3"/>
        <v>0</v>
      </c>
      <c r="P23" s="306">
        <f t="shared" si="5"/>
        <v>0</v>
      </c>
      <c r="Q23" s="307">
        <f t="shared" si="6"/>
        <v>0</v>
      </c>
      <c r="R23" s="307">
        <f t="shared" si="6"/>
        <v>0</v>
      </c>
      <c r="S23" s="307">
        <f t="shared" si="6"/>
        <v>0</v>
      </c>
      <c r="T23" s="307">
        <f t="shared" si="6"/>
        <v>0</v>
      </c>
      <c r="U23" s="307">
        <f t="shared" si="6"/>
        <v>0</v>
      </c>
      <c r="V23" s="308">
        <f t="shared" si="4"/>
        <v>0</v>
      </c>
      <c r="AA23" s="29"/>
      <c r="AB23" s="3"/>
    </row>
    <row r="24" spans="1:28">
      <c r="A24" s="119"/>
      <c r="B24" s="61" t="s">
        <v>21</v>
      </c>
      <c r="C24" s="70"/>
      <c r="D24" s="69"/>
      <c r="E24" s="69"/>
      <c r="F24" s="257"/>
      <c r="G24" s="282"/>
      <c r="H24" s="293"/>
      <c r="I24" s="294"/>
      <c r="J24" s="294"/>
      <c r="K24" s="294"/>
      <c r="L24" s="295"/>
      <c r="M24" s="286"/>
      <c r="N24" s="19"/>
      <c r="O24" s="231"/>
      <c r="P24" s="232"/>
      <c r="Q24" s="233"/>
      <c r="R24" s="234"/>
      <c r="S24" s="234"/>
      <c r="T24" s="234"/>
      <c r="U24" s="234"/>
      <c r="V24" s="236"/>
      <c r="AB24" s="3"/>
    </row>
    <row r="25" spans="1:28">
      <c r="A25" s="119"/>
      <c r="B25" s="80" t="s">
        <v>32</v>
      </c>
      <c r="C25" s="71"/>
      <c r="D25" s="72"/>
      <c r="E25" s="72"/>
      <c r="F25" s="263"/>
      <c r="G25" s="263"/>
      <c r="H25" s="264"/>
      <c r="I25" s="263"/>
      <c r="J25" s="263"/>
      <c r="K25" s="263"/>
      <c r="L25" s="268"/>
      <c r="M25" s="291"/>
      <c r="N25" s="31"/>
      <c r="O25" s="305">
        <f t="shared" si="3"/>
        <v>0</v>
      </c>
      <c r="P25" s="306">
        <f t="shared" si="5"/>
        <v>0</v>
      </c>
      <c r="Q25" s="307">
        <f t="shared" si="6"/>
        <v>0</v>
      </c>
      <c r="R25" s="307">
        <f t="shared" si="6"/>
        <v>0</v>
      </c>
      <c r="S25" s="307">
        <f t="shared" si="6"/>
        <v>0</v>
      </c>
      <c r="T25" s="307">
        <f t="shared" si="6"/>
        <v>0</v>
      </c>
      <c r="U25" s="307">
        <f t="shared" si="6"/>
        <v>0</v>
      </c>
      <c r="V25" s="308">
        <f t="shared" si="4"/>
        <v>0</v>
      </c>
      <c r="AA25" s="29"/>
      <c r="AB25" s="3"/>
    </row>
    <row r="26" spans="1:28" ht="15.75" thickBot="1">
      <c r="A26" s="119"/>
      <c r="B26" s="81" t="s">
        <v>34</v>
      </c>
      <c r="C26" s="76"/>
      <c r="D26" s="73"/>
      <c r="E26" s="73"/>
      <c r="F26" s="271"/>
      <c r="G26" s="271"/>
      <c r="H26" s="273"/>
      <c r="I26" s="271"/>
      <c r="J26" s="271"/>
      <c r="K26" s="271"/>
      <c r="L26" s="296"/>
      <c r="M26" s="297"/>
      <c r="N26" s="19"/>
      <c r="O26" s="309">
        <f t="shared" si="3"/>
        <v>0</v>
      </c>
      <c r="P26" s="310">
        <f t="shared" si="5"/>
        <v>0</v>
      </c>
      <c r="Q26" s="311">
        <f t="shared" si="6"/>
        <v>0</v>
      </c>
      <c r="R26" s="311">
        <f t="shared" si="6"/>
        <v>0</v>
      </c>
      <c r="S26" s="311">
        <f t="shared" si="6"/>
        <v>0</v>
      </c>
      <c r="T26" s="311">
        <f t="shared" si="6"/>
        <v>0</v>
      </c>
      <c r="U26" s="311">
        <f t="shared" si="6"/>
        <v>0</v>
      </c>
      <c r="V26" s="312">
        <f t="shared" si="4"/>
        <v>0</v>
      </c>
      <c r="AA26" s="29"/>
      <c r="AB26" s="3"/>
    </row>
    <row r="27" spans="1:28" ht="15.75" thickBot="1">
      <c r="A27" s="119"/>
      <c r="B27" s="316" t="s">
        <v>18</v>
      </c>
      <c r="C27" s="77"/>
      <c r="D27" s="77"/>
      <c r="E27" s="77"/>
      <c r="F27" s="277">
        <f>F18-SUM(F20:F23)+SUM(F25:F26)</f>
        <v>64.088533572978108</v>
      </c>
      <c r="G27" s="278">
        <f>G18-SUM(G20:G23)+SUM(G25:G26)</f>
        <v>65.06590448371314</v>
      </c>
      <c r="H27" s="298">
        <f>H18-SUM(H20:H23)+SUM(H25:H26)</f>
        <v>63.286723345500931</v>
      </c>
      <c r="I27" s="277">
        <f t="shared" ref="I27:M27" si="7">I18-SUM(I20:I23)+SUM(I25:I26)</f>
        <v>63.956120677654198</v>
      </c>
      <c r="J27" s="277">
        <f t="shared" si="7"/>
        <v>64.681839720681026</v>
      </c>
      <c r="K27" s="277">
        <f t="shared" si="7"/>
        <v>65.510816794193019</v>
      </c>
      <c r="L27" s="277">
        <f t="shared" si="7"/>
        <v>66.401528679742967</v>
      </c>
      <c r="M27" s="299">
        <f t="shared" si="7"/>
        <v>39.114132817148118</v>
      </c>
      <c r="N27" s="19"/>
      <c r="O27" s="246">
        <f t="shared" ref="O27:V27" si="8">O18-SUM(O20:O23)+SUM(O25:O26)</f>
        <v>84.222574713885791</v>
      </c>
      <c r="P27" s="247">
        <f t="shared" si="8"/>
        <v>85.506996278295986</v>
      </c>
      <c r="Q27" s="247">
        <f t="shared" si="8"/>
        <v>75.675508743455239</v>
      </c>
      <c r="R27" s="247">
        <f t="shared" si="8"/>
        <v>76.475944932664447</v>
      </c>
      <c r="S27" s="247">
        <f t="shared" si="8"/>
        <v>77.343728171907983</v>
      </c>
      <c r="T27" s="247">
        <f t="shared" si="8"/>
        <v>78.334982868919255</v>
      </c>
      <c r="U27" s="247">
        <f t="shared" si="8"/>
        <v>79.400057366691101</v>
      </c>
      <c r="V27" s="313">
        <f t="shared" si="8"/>
        <v>40.021881420274539</v>
      </c>
      <c r="X27" s="118"/>
      <c r="AA27" s="29"/>
      <c r="AB27" s="3"/>
    </row>
    <row r="28" spans="1:28" ht="15.75" thickBot="1">
      <c r="A28" s="119"/>
      <c r="B28" s="32"/>
      <c r="C28" s="33"/>
      <c r="D28" s="33"/>
      <c r="E28" s="33"/>
      <c r="F28" s="121"/>
      <c r="G28" s="34"/>
      <c r="H28" s="34"/>
      <c r="I28" s="34"/>
      <c r="J28" s="34"/>
      <c r="K28" s="34"/>
      <c r="L28" s="34"/>
      <c r="M28" s="35"/>
      <c r="N28" s="19"/>
      <c r="O28" s="33"/>
      <c r="P28" s="33"/>
      <c r="Q28" s="33"/>
      <c r="R28" s="33"/>
      <c r="S28" s="33"/>
      <c r="T28" s="33"/>
      <c r="U28" s="33"/>
      <c r="X28" s="118"/>
      <c r="AA28" s="29"/>
      <c r="AB28" s="3"/>
    </row>
    <row r="29" spans="1:28" ht="16.5" thickBot="1">
      <c r="A29" s="119"/>
      <c r="B29" s="25" t="s">
        <v>19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7"/>
      <c r="AA29" s="28"/>
      <c r="AB29" s="28"/>
    </row>
    <row r="30" spans="1:28">
      <c r="A30" s="119"/>
      <c r="B30" s="36"/>
      <c r="C30" s="155" t="s">
        <v>11</v>
      </c>
      <c r="D30" s="156"/>
      <c r="E30" s="156"/>
      <c r="F30" s="156"/>
      <c r="G30" s="156"/>
      <c r="H30" s="156"/>
      <c r="I30" s="156"/>
      <c r="J30" s="156"/>
      <c r="K30" s="156"/>
      <c r="L30" s="156"/>
      <c r="M30" s="157"/>
      <c r="N30" s="37"/>
      <c r="O30" s="158" t="e">
        <f>CONCATENATE("$m, real ", dms_DollarReal)</f>
        <v>#NAME?</v>
      </c>
      <c r="P30" s="159"/>
      <c r="Q30" s="159"/>
      <c r="R30" s="159"/>
      <c r="S30" s="159"/>
      <c r="T30" s="159"/>
      <c r="U30" s="159"/>
      <c r="V30" s="160"/>
      <c r="AB30" s="3"/>
    </row>
    <row r="31" spans="1:28" ht="15.75" thickBot="1">
      <c r="A31" s="119"/>
      <c r="B31" s="36"/>
      <c r="C31" s="161" t="s">
        <v>9</v>
      </c>
      <c r="D31" s="162"/>
      <c r="E31" s="162"/>
      <c r="F31" s="162"/>
      <c r="G31" s="163"/>
      <c r="H31" s="164" t="s">
        <v>28</v>
      </c>
      <c r="I31" s="165"/>
      <c r="J31" s="165"/>
      <c r="K31" s="165"/>
      <c r="L31" s="165"/>
      <c r="M31" s="166"/>
      <c r="N31" s="37"/>
      <c r="O31" s="150" t="s">
        <v>9</v>
      </c>
      <c r="P31" s="151"/>
      <c r="Q31" s="152" t="s">
        <v>28</v>
      </c>
      <c r="R31" s="153"/>
      <c r="S31" s="153"/>
      <c r="T31" s="153"/>
      <c r="U31" s="153"/>
      <c r="V31" s="154"/>
      <c r="AB31" s="3"/>
    </row>
    <row r="32" spans="1:28" ht="15.75" thickBot="1">
      <c r="A32" s="119"/>
      <c r="B32" s="38"/>
      <c r="C32" s="101">
        <v>2013</v>
      </c>
      <c r="D32" s="102">
        <v>2014</v>
      </c>
      <c r="E32" s="102">
        <v>2015</v>
      </c>
      <c r="F32" s="102">
        <v>2016</v>
      </c>
      <c r="G32" s="103">
        <v>2017</v>
      </c>
      <c r="H32" s="104">
        <v>2018</v>
      </c>
      <c r="I32" s="105">
        <v>2019</v>
      </c>
      <c r="J32" s="105">
        <v>2020</v>
      </c>
      <c r="K32" s="105">
        <v>2021</v>
      </c>
      <c r="L32" s="98">
        <v>2022</v>
      </c>
      <c r="M32" s="99" t="s">
        <v>23</v>
      </c>
      <c r="N32" s="31"/>
      <c r="O32" s="107">
        <v>2016</v>
      </c>
      <c r="P32" s="111">
        <v>2017</v>
      </c>
      <c r="Q32" s="109">
        <v>2018</v>
      </c>
      <c r="R32" s="108">
        <v>2019</v>
      </c>
      <c r="S32" s="108">
        <v>2020</v>
      </c>
      <c r="T32" s="108">
        <v>2021</v>
      </c>
      <c r="U32" s="108">
        <v>2022</v>
      </c>
      <c r="V32" s="62" t="s">
        <v>23</v>
      </c>
      <c r="X32" s="67"/>
      <c r="AA32" s="3"/>
      <c r="AB32" s="3"/>
    </row>
    <row r="33" spans="1:28">
      <c r="A33" s="119"/>
      <c r="B33" s="82" t="s">
        <v>12</v>
      </c>
      <c r="C33" s="89"/>
      <c r="D33" s="90"/>
      <c r="E33" s="90"/>
      <c r="F33" s="252">
        <v>65.168131767692302</v>
      </c>
      <c r="G33" s="252">
        <v>69.087731271538473</v>
      </c>
      <c r="H33" s="253">
        <v>65.329267070811852</v>
      </c>
      <c r="I33" s="253">
        <v>69.422059369102001</v>
      </c>
      <c r="J33" s="253">
        <v>70.545593279752623</v>
      </c>
      <c r="K33" s="254">
        <v>74.141316179230785</v>
      </c>
      <c r="L33" s="255">
        <v>74.04221170122716</v>
      </c>
      <c r="M33" s="256">
        <v>39.235523024528092</v>
      </c>
      <c r="N33" s="31"/>
      <c r="O33" s="225">
        <v>79.996804314316293</v>
      </c>
      <c r="P33" s="226">
        <f>+G33/I$7*(1+I$6)^0.5</f>
        <v>83.396943421066439</v>
      </c>
      <c r="Q33" s="227">
        <f>+H33/J$7*(1+J$6)^0.5</f>
        <v>77.430222717836457</v>
      </c>
      <c r="R33" s="184">
        <f>+I33/K$7*(1+K$6)^0.5</f>
        <v>80.816485003564665</v>
      </c>
      <c r="S33" s="184">
        <f>+J33/L$7*(1+L$6)^0.5</f>
        <v>81.031032252204454</v>
      </c>
      <c r="T33" s="228">
        <f>+K33/M$7*(1+M$6)^0.5</f>
        <v>83.351695087200611</v>
      </c>
      <c r="U33" s="229">
        <f t="shared" ref="U33:V33" si="9">+L33/N$7*(1+N$6)^0.5</f>
        <v>78.73268376114595</v>
      </c>
      <c r="V33" s="230">
        <f t="shared" si="9"/>
        <v>39.688194617501956</v>
      </c>
      <c r="X33" s="67"/>
      <c r="AA33" s="3"/>
      <c r="AB33" s="3"/>
    </row>
    <row r="34" spans="1:28">
      <c r="A34" s="119"/>
      <c r="B34" s="61" t="s">
        <v>22</v>
      </c>
      <c r="C34" s="70"/>
      <c r="D34" s="69"/>
      <c r="E34" s="69"/>
      <c r="F34" s="257"/>
      <c r="G34" s="258"/>
      <c r="H34" s="259"/>
      <c r="I34" s="257"/>
      <c r="J34" s="257"/>
      <c r="K34" s="260"/>
      <c r="L34" s="261"/>
      <c r="M34" s="262"/>
      <c r="N34" s="19"/>
      <c r="O34" s="231"/>
      <c r="P34" s="232"/>
      <c r="Q34" s="233"/>
      <c r="R34" s="234"/>
      <c r="S34" s="234"/>
      <c r="T34" s="235"/>
      <c r="U34" s="234"/>
      <c r="V34" s="236"/>
      <c r="AB34" s="3"/>
    </row>
    <row r="35" spans="1:28">
      <c r="A35" s="119"/>
      <c r="B35" s="59" t="s">
        <v>30</v>
      </c>
      <c r="C35" s="71"/>
      <c r="D35" s="72"/>
      <c r="E35" s="72"/>
      <c r="F35" s="263">
        <v>1.146091</v>
      </c>
      <c r="G35" s="263">
        <v>1.15126</v>
      </c>
      <c r="H35" s="264">
        <v>0.67680538193710316</v>
      </c>
      <c r="I35" s="264">
        <v>1.0293062773446426</v>
      </c>
      <c r="J35" s="264">
        <v>1.1307281836601182</v>
      </c>
      <c r="K35" s="265">
        <v>1.2853950000000001</v>
      </c>
      <c r="L35" s="266"/>
      <c r="M35" s="267"/>
      <c r="N35" s="31"/>
      <c r="O35" s="237">
        <v>1.4068781007905471</v>
      </c>
      <c r="P35" s="238">
        <f t="shared" ref="P35:V40" si="10">G35/I$7*(1+I$6)^0.5</f>
        <v>1.3897049927081637</v>
      </c>
      <c r="Q35" s="239">
        <f t="shared" si="10"/>
        <v>0.80217020348961066</v>
      </c>
      <c r="R35" s="239">
        <f t="shared" si="10"/>
        <v>1.198249030395687</v>
      </c>
      <c r="S35" s="239">
        <f t="shared" si="10"/>
        <v>1.2987922797005766</v>
      </c>
      <c r="T35" s="240">
        <f t="shared" si="10"/>
        <v>1.4450762088928941</v>
      </c>
      <c r="U35" s="241">
        <f t="shared" si="10"/>
        <v>0</v>
      </c>
      <c r="V35" s="242">
        <f t="shared" si="10"/>
        <v>0</v>
      </c>
      <c r="AB35" s="3"/>
    </row>
    <row r="36" spans="1:28" ht="38.25">
      <c r="A36" s="119"/>
      <c r="B36" s="120" t="s">
        <v>31</v>
      </c>
      <c r="C36" s="71"/>
      <c r="D36" s="72"/>
      <c r="E36" s="72"/>
      <c r="F36" s="263"/>
      <c r="G36" s="263"/>
      <c r="H36" s="264"/>
      <c r="I36" s="263"/>
      <c r="J36" s="263"/>
      <c r="K36" s="268"/>
      <c r="L36" s="269"/>
      <c r="M36" s="267"/>
      <c r="N36" s="19"/>
      <c r="O36" s="237">
        <v>0</v>
      </c>
      <c r="P36" s="238">
        <f t="shared" si="10"/>
        <v>0</v>
      </c>
      <c r="Q36" s="239">
        <f t="shared" si="10"/>
        <v>0</v>
      </c>
      <c r="R36" s="239">
        <f t="shared" si="10"/>
        <v>0</v>
      </c>
      <c r="S36" s="239">
        <f t="shared" si="10"/>
        <v>0</v>
      </c>
      <c r="T36" s="240">
        <f t="shared" si="10"/>
        <v>0</v>
      </c>
      <c r="U36" s="241">
        <f t="shared" si="10"/>
        <v>0</v>
      </c>
      <c r="V36" s="242">
        <f t="shared" si="10"/>
        <v>0</v>
      </c>
      <c r="AB36" s="3"/>
    </row>
    <row r="37" spans="1:28">
      <c r="A37" s="119"/>
      <c r="B37" s="120" t="s">
        <v>33</v>
      </c>
      <c r="C37" s="71"/>
      <c r="D37" s="72"/>
      <c r="E37" s="72"/>
      <c r="F37" s="263">
        <v>0.11811727878165923</v>
      </c>
      <c r="G37" s="268">
        <v>0.14158147326253909</v>
      </c>
      <c r="H37" s="270">
        <v>0.31014883508137903</v>
      </c>
      <c r="I37" s="263">
        <v>0.13136886854192548</v>
      </c>
      <c r="J37" s="263">
        <v>0.79329940487773398</v>
      </c>
      <c r="K37" s="268">
        <v>0.13116070821630518</v>
      </c>
      <c r="L37" s="266"/>
      <c r="M37" s="267"/>
      <c r="N37" s="19"/>
      <c r="O37" s="237">
        <v>0.14499425686345005</v>
      </c>
      <c r="P37" s="238">
        <f t="shared" si="10"/>
        <v>0.17090533873141425</v>
      </c>
      <c r="Q37" s="239">
        <f t="shared" si="10"/>
        <v>0.36759777742490862</v>
      </c>
      <c r="R37" s="239">
        <f t="shared" si="10"/>
        <v>0.15293078728775128</v>
      </c>
      <c r="S37" s="239">
        <f t="shared" si="10"/>
        <v>0.9112102779742568</v>
      </c>
      <c r="T37" s="240">
        <f t="shared" si="10"/>
        <v>0.14745445484456168</v>
      </c>
      <c r="U37" s="241">
        <f t="shared" si="10"/>
        <v>0</v>
      </c>
      <c r="V37" s="242">
        <f t="shared" si="10"/>
        <v>0</v>
      </c>
      <c r="W37" s="3"/>
      <c r="X37" s="167" t="s">
        <v>44</v>
      </c>
      <c r="Y37" s="168"/>
      <c r="AB37" s="3"/>
    </row>
    <row r="38" spans="1:28" ht="15" customHeight="1">
      <c r="A38" s="129"/>
      <c r="B38" s="120" t="s">
        <v>37</v>
      </c>
      <c r="C38" s="71"/>
      <c r="D38" s="72"/>
      <c r="E38" s="72"/>
      <c r="F38" s="263">
        <v>3.7984605000000013</v>
      </c>
      <c r="G38" s="268">
        <v>4.4809931000000001</v>
      </c>
      <c r="H38" s="270">
        <v>4.6774562</v>
      </c>
      <c r="I38" s="263">
        <v>3.9073035999999988</v>
      </c>
      <c r="J38" s="263">
        <v>2.8188665000000004</v>
      </c>
      <c r="K38" s="268">
        <v>3.1234375000000005</v>
      </c>
      <c r="L38" s="266"/>
      <c r="M38" s="267"/>
      <c r="N38" s="30"/>
      <c r="O38" s="237">
        <v>4.6627806118082376</v>
      </c>
      <c r="P38" s="238">
        <f t="shared" si="10"/>
        <v>5.4090809055824334</v>
      </c>
      <c r="Q38" s="239">
        <f t="shared" si="10"/>
        <v>5.5438625222345417</v>
      </c>
      <c r="R38" s="239">
        <f t="shared" si="10"/>
        <v>4.5486196414149793</v>
      </c>
      <c r="S38" s="239">
        <f t="shared" si="10"/>
        <v>3.2378445152536064</v>
      </c>
      <c r="T38" s="240">
        <f t="shared" si="10"/>
        <v>3.5114538497612791</v>
      </c>
      <c r="U38" s="241">
        <f t="shared" si="10"/>
        <v>0</v>
      </c>
      <c r="V38" s="242">
        <f t="shared" si="10"/>
        <v>0</v>
      </c>
      <c r="W38" s="3"/>
      <c r="X38" s="169"/>
      <c r="Y38" s="170"/>
      <c r="AB38" s="3"/>
    </row>
    <row r="39" spans="1:28" ht="15" customHeight="1">
      <c r="A39" s="129"/>
      <c r="B39" s="120" t="s">
        <v>38</v>
      </c>
      <c r="C39" s="71"/>
      <c r="D39" s="72"/>
      <c r="E39" s="72"/>
      <c r="F39" s="263">
        <v>0.57545599999999997</v>
      </c>
      <c r="G39" s="263">
        <v>1.1531819999999999</v>
      </c>
      <c r="H39" s="264">
        <v>0.37896061999999997</v>
      </c>
      <c r="I39" s="264">
        <v>3.6230000000000002</v>
      </c>
      <c r="J39" s="264">
        <v>1.49726366</v>
      </c>
      <c r="K39" s="265">
        <v>0.51600000000000001</v>
      </c>
      <c r="L39" s="266"/>
      <c r="M39" s="267"/>
      <c r="N39" s="30"/>
      <c r="O39" s="237">
        <v>0.70639804724801536</v>
      </c>
      <c r="P39" s="238">
        <f t="shared" si="10"/>
        <v>1.3920250707061703</v>
      </c>
      <c r="Q39" s="239">
        <f t="shared" si="10"/>
        <v>0.4491555855981646</v>
      </c>
      <c r="R39" s="239">
        <f t="shared" si="10"/>
        <v>4.2176525419848296</v>
      </c>
      <c r="S39" s="239">
        <f t="shared" si="10"/>
        <v>1.7198072095360102</v>
      </c>
      <c r="T39" s="240">
        <f t="shared" si="10"/>
        <v>0.58010131032774626</v>
      </c>
      <c r="U39" s="241">
        <f t="shared" si="10"/>
        <v>0</v>
      </c>
      <c r="V39" s="242">
        <f t="shared" si="10"/>
        <v>0</v>
      </c>
      <c r="W39" s="3"/>
      <c r="X39" s="169"/>
      <c r="Y39" s="170"/>
      <c r="AB39" s="3"/>
    </row>
    <row r="40" spans="1:28" ht="15.75" customHeight="1" thickBot="1">
      <c r="A40" s="2"/>
      <c r="B40" s="83"/>
      <c r="C40" s="76"/>
      <c r="D40" s="73"/>
      <c r="E40" s="73"/>
      <c r="F40" s="271"/>
      <c r="G40" s="272"/>
      <c r="H40" s="273"/>
      <c r="I40" s="271"/>
      <c r="J40" s="271"/>
      <c r="K40" s="274"/>
      <c r="L40" s="275"/>
      <c r="M40" s="276"/>
      <c r="N40" s="30"/>
      <c r="O40" s="191">
        <v>0</v>
      </c>
      <c r="P40" s="243">
        <f t="shared" si="10"/>
        <v>0</v>
      </c>
      <c r="Q40" s="244">
        <f t="shared" si="10"/>
        <v>0</v>
      </c>
      <c r="R40" s="244">
        <f t="shared" si="10"/>
        <v>0</v>
      </c>
      <c r="S40" s="244">
        <f t="shared" si="10"/>
        <v>0</v>
      </c>
      <c r="T40" s="245">
        <f t="shared" si="10"/>
        <v>0</v>
      </c>
      <c r="U40" s="241">
        <f t="shared" si="10"/>
        <v>0</v>
      </c>
      <c r="V40" s="242">
        <f t="shared" si="10"/>
        <v>0</v>
      </c>
      <c r="W40" s="3"/>
      <c r="X40" s="169"/>
      <c r="Y40" s="170"/>
      <c r="AB40" s="3"/>
    </row>
    <row r="41" spans="1:28" ht="15.75" customHeight="1" thickBot="1">
      <c r="A41" s="2"/>
      <c r="B41" s="317" t="s">
        <v>20</v>
      </c>
      <c r="C41" s="77"/>
      <c r="D41" s="77"/>
      <c r="E41" s="77"/>
      <c r="F41" s="277">
        <f t="shared" ref="D41:K41" si="11">F33-SUM(F35:F40)</f>
        <v>59.530006988910642</v>
      </c>
      <c r="G41" s="278">
        <f t="shared" si="11"/>
        <v>62.160714698275932</v>
      </c>
      <c r="H41" s="279">
        <f t="shared" si="11"/>
        <v>59.285896033793371</v>
      </c>
      <c r="I41" s="247">
        <f t="shared" si="11"/>
        <v>60.731080623215433</v>
      </c>
      <c r="J41" s="247">
        <f t="shared" si="11"/>
        <v>64.305435531214769</v>
      </c>
      <c r="K41" s="247">
        <f t="shared" si="11"/>
        <v>69.085322971014477</v>
      </c>
      <c r="L41" s="248">
        <f t="shared" ref="L41:M41" si="12">L33-SUM(L35:L40)</f>
        <v>74.04221170122716</v>
      </c>
      <c r="M41" s="250">
        <f t="shared" si="12"/>
        <v>39.235523024528092</v>
      </c>
      <c r="N41" s="19"/>
      <c r="O41" s="246">
        <f t="shared" ref="O41:S41" si="13">O33-SUM(O35:O40)</f>
        <v>73.075753297606042</v>
      </c>
      <c r="P41" s="247">
        <f t="shared" si="13"/>
        <v>75.035227113338252</v>
      </c>
      <c r="Q41" s="247">
        <f t="shared" si="13"/>
        <v>70.267436629089232</v>
      </c>
      <c r="R41" s="247">
        <f t="shared" si="13"/>
        <v>70.699033002481414</v>
      </c>
      <c r="S41" s="247">
        <f t="shared" si="13"/>
        <v>73.86337796974</v>
      </c>
      <c r="T41" s="248">
        <f>T33-SUM(T35:T40)</f>
        <v>77.667609263374132</v>
      </c>
      <c r="U41" s="249">
        <f>U33-SUM(U35:U40)</f>
        <v>78.73268376114595</v>
      </c>
      <c r="V41" s="250">
        <f t="shared" ref="V41" si="14">V33-SUM(V35:V40)</f>
        <v>39.688194617501956</v>
      </c>
      <c r="W41" s="112">
        <v>2021</v>
      </c>
      <c r="X41" s="171"/>
      <c r="Y41" s="172"/>
      <c r="AB41" s="3"/>
    </row>
    <row r="42" spans="1:28" ht="15.75" thickBot="1">
      <c r="A42" s="2"/>
      <c r="O42" s="213"/>
      <c r="P42" s="213"/>
      <c r="Q42" s="213"/>
      <c r="R42" s="213"/>
      <c r="S42" s="213"/>
      <c r="T42" s="213"/>
      <c r="U42" s="251">
        <f>(U27-(LOOKUP(W41,Q17:U17,Q27:U27)-LOOKUP(W41,Q32:U32,Q41:U41)))+W42</f>
        <v>78.732683761145978</v>
      </c>
      <c r="V42" s="211"/>
      <c r="W42" s="224">
        <v>0</v>
      </c>
      <c r="X42" s="68" t="s">
        <v>15</v>
      </c>
      <c r="AB42" s="3"/>
    </row>
    <row r="43" spans="1:28">
      <c r="A43" s="2"/>
      <c r="U43" s="3"/>
      <c r="W43" s="68"/>
      <c r="AB43" s="3"/>
    </row>
    <row r="44" spans="1:28" ht="15.75" thickBot="1">
      <c r="A44" s="2"/>
      <c r="W44" s="68"/>
    </row>
    <row r="45" spans="1:28" ht="18.75" thickBot="1">
      <c r="A45" s="2"/>
      <c r="B45" s="66"/>
      <c r="C45" s="75"/>
      <c r="D45" s="75"/>
      <c r="H45" s="1"/>
      <c r="I45" s="1"/>
      <c r="J45" s="74"/>
      <c r="K45" s="1"/>
      <c r="L45" s="1"/>
      <c r="M45" s="1"/>
      <c r="N45" s="1"/>
      <c r="O45" s="65" t="s">
        <v>43</v>
      </c>
      <c r="P45" s="40"/>
      <c r="Q45" s="39"/>
      <c r="R45" s="40"/>
      <c r="S45" s="40"/>
      <c r="T45" s="40"/>
      <c r="U45" s="40"/>
      <c r="V45" s="41"/>
      <c r="AB45" s="1"/>
    </row>
    <row r="46" spans="1:28" ht="15.75" thickBot="1">
      <c r="A46" s="2"/>
      <c r="B46" s="22"/>
      <c r="C46" s="22"/>
      <c r="D46" s="22"/>
      <c r="H46" s="22"/>
      <c r="I46" s="22"/>
      <c r="J46" s="74"/>
      <c r="K46" s="22"/>
      <c r="L46" s="22"/>
      <c r="M46" s="22"/>
      <c r="N46" s="22"/>
      <c r="O46" s="42"/>
      <c r="P46" s="117"/>
      <c r="Q46" s="219">
        <f>(Q27-Q41)-(P27-P41)+(O27-O41)</f>
        <v>6.0831243656880218</v>
      </c>
      <c r="R46" s="220">
        <f>(R27-R41)-(Q27-Q41)</f>
        <v>0.36883981581702585</v>
      </c>
      <c r="S46" s="220">
        <f>(S27-S41)-(R27-R41)</f>
        <v>-2.2965617280150497</v>
      </c>
      <c r="T46" s="220">
        <f>(T27-T41)-(S27-S41)</f>
        <v>-2.8129765966228604</v>
      </c>
      <c r="U46" s="221">
        <f>(U27-U42)-(T27-T41)</f>
        <v>0</v>
      </c>
      <c r="V46" s="222">
        <v>0</v>
      </c>
      <c r="AB46" s="3"/>
    </row>
    <row r="47" spans="1:28" ht="23.25" customHeight="1" thickBot="1">
      <c r="A47" s="2"/>
      <c r="B47" s="3"/>
      <c r="C47" s="43"/>
      <c r="D47" s="43"/>
      <c r="H47" s="22"/>
      <c r="I47" s="22"/>
      <c r="J47" s="74"/>
      <c r="K47" s="22"/>
      <c r="L47" s="22"/>
      <c r="M47" s="22"/>
      <c r="N47" s="22"/>
      <c r="O47" s="44"/>
      <c r="P47" s="44"/>
      <c r="Q47" s="44"/>
      <c r="R47" s="44"/>
      <c r="S47" s="44"/>
      <c r="T47" s="44"/>
      <c r="U47" s="44"/>
      <c r="AB47" s="3"/>
    </row>
    <row r="48" spans="1:28" ht="18.75" thickBot="1">
      <c r="A48" s="2"/>
      <c r="B48" s="22"/>
      <c r="C48" s="22"/>
      <c r="D48" s="22"/>
      <c r="H48" s="22"/>
      <c r="I48" s="22"/>
      <c r="J48" s="74"/>
      <c r="K48" s="22"/>
      <c r="L48" s="22"/>
      <c r="M48" s="22"/>
      <c r="N48" s="22"/>
      <c r="O48" s="65" t="s">
        <v>26</v>
      </c>
      <c r="P48" s="40"/>
      <c r="Q48" s="40"/>
      <c r="R48" s="40"/>
      <c r="S48" s="40"/>
      <c r="T48" s="40"/>
      <c r="U48" s="40"/>
      <c r="V48" s="41"/>
    </row>
    <row r="49" spans="1:28" ht="15.75" thickBot="1">
      <c r="A49" s="2"/>
      <c r="B49" s="22"/>
      <c r="C49" s="22"/>
      <c r="D49" s="22"/>
      <c r="H49" s="22"/>
      <c r="I49" s="22"/>
      <c r="J49" s="74"/>
      <c r="K49" s="22"/>
      <c r="L49" s="22"/>
      <c r="M49" s="22"/>
      <c r="N49" s="22"/>
      <c r="O49" s="42"/>
      <c r="P49" s="117"/>
      <c r="Q49" s="117"/>
      <c r="R49" s="117"/>
      <c r="S49" s="117"/>
      <c r="T49" s="117"/>
      <c r="U49" s="219">
        <f>(U27-U41)-(LOOKUP($W$41,$Q$17:$U$17,$Q$27:$U$27)-LOOKUP($W$41,$Q$32:$U$32,$Q$41:$U$41))+W42</f>
        <v>2.8421709430404007E-14</v>
      </c>
      <c r="V49" s="223">
        <f>(V27-V41)-(U27-U41)/2</f>
        <v>7.1054273576010019E-15</v>
      </c>
    </row>
    <row r="50" spans="1:28" ht="23.25" customHeight="1" thickBot="1">
      <c r="A50" s="2"/>
      <c r="B50" s="3"/>
      <c r="C50" s="43"/>
      <c r="D50" s="43"/>
      <c r="H50" s="22"/>
      <c r="I50" s="22"/>
      <c r="J50" s="74"/>
      <c r="K50" s="22"/>
      <c r="L50" s="22"/>
      <c r="M50" s="22"/>
      <c r="N50" s="22"/>
      <c r="O50" s="44"/>
      <c r="P50" s="44"/>
      <c r="Q50" s="44"/>
      <c r="R50" s="44"/>
      <c r="S50" s="44"/>
      <c r="T50" s="44"/>
      <c r="U50" s="44"/>
      <c r="V50" s="44"/>
    </row>
    <row r="51" spans="1:28" ht="18.75" thickBot="1">
      <c r="A51" s="2"/>
      <c r="B51" s="1"/>
      <c r="C51" s="1"/>
      <c r="D51" s="1"/>
      <c r="E51" s="1"/>
      <c r="F51" s="1"/>
      <c r="G51" s="1"/>
      <c r="H51" s="1"/>
      <c r="I51" s="1"/>
      <c r="J51" s="74"/>
      <c r="K51" s="1"/>
      <c r="L51" s="1"/>
      <c r="M51" s="1"/>
      <c r="N51" s="1"/>
      <c r="O51" s="45" t="s">
        <v>13</v>
      </c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115"/>
      <c r="AB51" s="116"/>
    </row>
    <row r="52" spans="1:28" ht="30" customHeight="1">
      <c r="A52" s="2"/>
      <c r="B52" s="3"/>
      <c r="C52" s="43"/>
      <c r="D52" s="43"/>
      <c r="E52" s="43"/>
      <c r="F52" s="43"/>
      <c r="G52" s="22"/>
      <c r="H52" s="22"/>
      <c r="I52" s="22"/>
      <c r="J52" s="74"/>
      <c r="K52" s="22"/>
      <c r="L52" s="22"/>
      <c r="M52" s="22"/>
      <c r="N52" s="22"/>
      <c r="O52" s="47"/>
      <c r="P52" s="48"/>
      <c r="Q52" s="139" t="s">
        <v>28</v>
      </c>
      <c r="R52" s="140"/>
      <c r="S52" s="140"/>
      <c r="T52" s="140"/>
      <c r="U52" s="140"/>
      <c r="V52" s="141"/>
      <c r="W52" s="142" t="s">
        <v>29</v>
      </c>
      <c r="X52" s="143"/>
      <c r="Y52" s="143"/>
      <c r="Z52" s="143"/>
      <c r="AA52" s="143"/>
      <c r="AB52" s="114"/>
    </row>
    <row r="53" spans="1:28">
      <c r="A53" s="2"/>
      <c r="B53" s="3"/>
      <c r="C53" s="43"/>
      <c r="D53" s="43"/>
      <c r="E53" s="43"/>
      <c r="F53" s="43"/>
      <c r="G53" s="22"/>
      <c r="H53" s="22"/>
      <c r="I53" s="22"/>
      <c r="J53" s="22"/>
      <c r="K53" s="22"/>
      <c r="L53" s="22"/>
      <c r="M53" s="22"/>
      <c r="N53" s="22"/>
      <c r="O53" s="47"/>
      <c r="P53" s="48"/>
      <c r="Q53" s="134" t="s">
        <v>42</v>
      </c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6"/>
    </row>
    <row r="54" spans="1:28" ht="15.75" thickBot="1">
      <c r="A54" s="2"/>
      <c r="B54" s="3"/>
      <c r="C54" s="43"/>
      <c r="D54" s="43"/>
      <c r="E54" s="43"/>
      <c r="F54" s="43"/>
      <c r="G54" s="22"/>
      <c r="H54" s="22"/>
      <c r="I54" s="22"/>
      <c r="J54" s="22"/>
      <c r="K54" s="22"/>
      <c r="L54" s="22"/>
      <c r="M54" s="22"/>
      <c r="N54" s="22"/>
      <c r="O54" s="47"/>
      <c r="P54" s="48"/>
      <c r="Q54" s="49">
        <v>2018</v>
      </c>
      <c r="R54" s="50">
        <v>2019</v>
      </c>
      <c r="S54" s="50">
        <v>2020</v>
      </c>
      <c r="T54" s="50">
        <v>2021</v>
      </c>
      <c r="U54" s="50">
        <v>2022</v>
      </c>
      <c r="V54" s="50" t="s">
        <v>23</v>
      </c>
      <c r="W54" s="51" t="s">
        <v>1</v>
      </c>
      <c r="X54" s="51" t="s">
        <v>2</v>
      </c>
      <c r="Y54" s="51" t="s">
        <v>3</v>
      </c>
      <c r="Z54" s="51" t="s">
        <v>4</v>
      </c>
      <c r="AA54" s="51" t="s">
        <v>5</v>
      </c>
      <c r="AB54" s="113" t="s">
        <v>14</v>
      </c>
    </row>
    <row r="55" spans="1:28" ht="15.75" thickBot="1">
      <c r="A55" s="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137">
        <v>2018</v>
      </c>
      <c r="P55" s="138"/>
      <c r="Q55" s="52"/>
      <c r="R55" s="183">
        <f>+$Q$46</f>
        <v>6.0831243656880218</v>
      </c>
      <c r="S55" s="184">
        <f t="shared" ref="S55:U55" si="15">+$Q$46</f>
        <v>6.0831243656880218</v>
      </c>
      <c r="T55" s="185">
        <f t="shared" si="15"/>
        <v>6.0831243656880218</v>
      </c>
      <c r="U55" s="184">
        <f t="shared" si="15"/>
        <v>6.0831243656880218</v>
      </c>
      <c r="V55" s="184">
        <f>+$Q$46/2</f>
        <v>3.0415621828440109</v>
      </c>
      <c r="W55" s="186">
        <f>+$Q$46/2</f>
        <v>3.0415621828440109</v>
      </c>
      <c r="X55" s="187"/>
      <c r="Y55" s="187"/>
      <c r="Z55" s="187"/>
      <c r="AA55" s="188"/>
      <c r="AB55" s="189"/>
    </row>
    <row r="56" spans="1:28" ht="15.75" thickBot="1">
      <c r="A56" s="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132">
        <v>2019</v>
      </c>
      <c r="P56" s="133"/>
      <c r="Q56" s="52"/>
      <c r="R56" s="190"/>
      <c r="S56" s="191">
        <f>+$R$46</f>
        <v>0.36883981581702585</v>
      </c>
      <c r="T56" s="192">
        <f t="shared" ref="T56:U56" si="16">+$R$46</f>
        <v>0.36883981581702585</v>
      </c>
      <c r="U56" s="182">
        <f t="shared" si="16"/>
        <v>0.36883981581702585</v>
      </c>
      <c r="V56" s="182">
        <f>+$R$46/2</f>
        <v>0.18441990790851293</v>
      </c>
      <c r="W56" s="182">
        <f>+$R$46</f>
        <v>0.36883981581702585</v>
      </c>
      <c r="X56" s="186">
        <f>$R$46/2</f>
        <v>0.18441990790851293</v>
      </c>
      <c r="Y56" s="187"/>
      <c r="Z56" s="187"/>
      <c r="AA56" s="187"/>
      <c r="AB56" s="193"/>
    </row>
    <row r="57" spans="1:28" ht="15.75" thickBot="1">
      <c r="A57" s="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132">
        <v>2020</v>
      </c>
      <c r="P57" s="133"/>
      <c r="Q57" s="53"/>
      <c r="R57" s="187"/>
      <c r="S57" s="190"/>
      <c r="T57" s="194">
        <f>+$S$46</f>
        <v>-2.2965617280150497</v>
      </c>
      <c r="U57" s="182">
        <f t="shared" ref="U57:X57" si="17">+$S$46</f>
        <v>-2.2965617280150497</v>
      </c>
      <c r="V57" s="182">
        <f>+$S$46/2</f>
        <v>-1.1482808640075248</v>
      </c>
      <c r="W57" s="182">
        <f t="shared" si="17"/>
        <v>-2.2965617280150497</v>
      </c>
      <c r="X57" s="182">
        <f t="shared" si="17"/>
        <v>-2.2965617280150497</v>
      </c>
      <c r="Y57" s="195">
        <f>+$S$46/2</f>
        <v>-1.1482808640075248</v>
      </c>
      <c r="Z57" s="196"/>
      <c r="AA57" s="187"/>
      <c r="AB57" s="193"/>
    </row>
    <row r="58" spans="1:28" ht="15.75" thickBot="1">
      <c r="A58" s="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132">
        <v>2021</v>
      </c>
      <c r="P58" s="133"/>
      <c r="Q58" s="53"/>
      <c r="R58" s="187"/>
      <c r="S58" s="187"/>
      <c r="T58" s="190"/>
      <c r="U58" s="191">
        <f>+$T$46</f>
        <v>-2.8129765966228604</v>
      </c>
      <c r="V58" s="182">
        <f>+$T$46/2</f>
        <v>-1.4064882983114302</v>
      </c>
      <c r="W58" s="182">
        <f>+$T$46</f>
        <v>-2.8129765966228604</v>
      </c>
      <c r="X58" s="197">
        <f t="shared" ref="X58:Y58" si="18">+$T$46</f>
        <v>-2.8129765966228604</v>
      </c>
      <c r="Y58" s="197">
        <f t="shared" si="18"/>
        <v>-2.8129765966228604</v>
      </c>
      <c r="Z58" s="198">
        <f>+$T$46/2</f>
        <v>-1.4064882983114302</v>
      </c>
      <c r="AA58" s="196"/>
      <c r="AB58" s="193"/>
    </row>
    <row r="59" spans="1:28" ht="15.75" thickBot="1">
      <c r="A59" s="2"/>
      <c r="B59" s="54"/>
      <c r="C59" s="54"/>
      <c r="D59" s="54"/>
      <c r="E59" s="54"/>
      <c r="F59" s="54"/>
      <c r="G59" s="54"/>
      <c r="H59" s="54"/>
      <c r="I59" s="54"/>
      <c r="J59" s="55"/>
      <c r="K59" s="55"/>
      <c r="L59" s="55"/>
      <c r="M59" s="55"/>
      <c r="N59" s="55"/>
      <c r="O59" s="132">
        <v>2022</v>
      </c>
      <c r="P59" s="133"/>
      <c r="Q59" s="53"/>
      <c r="R59" s="187"/>
      <c r="S59" s="187"/>
      <c r="T59" s="187"/>
      <c r="U59" s="190"/>
      <c r="V59" s="191">
        <f>+$U$46/2</f>
        <v>0</v>
      </c>
      <c r="W59" s="182">
        <f>+$U$46</f>
        <v>0</v>
      </c>
      <c r="X59" s="197">
        <f>+$U$46</f>
        <v>0</v>
      </c>
      <c r="Y59" s="197">
        <f>+$U$46</f>
        <v>0</v>
      </c>
      <c r="Z59" s="199">
        <f>+$U$46</f>
        <v>0</v>
      </c>
      <c r="AA59" s="200">
        <f>+$U$46/2</f>
        <v>0</v>
      </c>
      <c r="AB59" s="201"/>
    </row>
    <row r="60" spans="1:28" ht="15.75" thickBot="1">
      <c r="A60" s="2"/>
      <c r="B60" s="54"/>
      <c r="C60" s="54"/>
      <c r="D60" s="54"/>
      <c r="E60" s="54"/>
      <c r="F60" s="54"/>
      <c r="G60" s="54"/>
      <c r="H60" s="54"/>
      <c r="I60" s="54"/>
      <c r="J60" s="55"/>
      <c r="K60" s="55"/>
      <c r="L60" s="55"/>
      <c r="M60" s="55"/>
      <c r="N60" s="55"/>
      <c r="O60" s="130" t="s">
        <v>23</v>
      </c>
      <c r="P60" s="131"/>
      <c r="Q60" s="53"/>
      <c r="R60" s="187"/>
      <c r="S60" s="187"/>
      <c r="T60" s="187"/>
      <c r="U60" s="190"/>
      <c r="V60" s="190"/>
      <c r="W60" s="202">
        <f>+$V$46</f>
        <v>0</v>
      </c>
      <c r="X60" s="197">
        <f t="shared" ref="X60:AA60" si="19">+$V$46</f>
        <v>0</v>
      </c>
      <c r="Y60" s="197">
        <f t="shared" si="19"/>
        <v>0</v>
      </c>
      <c r="Z60" s="197">
        <f t="shared" si="19"/>
        <v>0</v>
      </c>
      <c r="AA60" s="199">
        <f t="shared" si="19"/>
        <v>0</v>
      </c>
      <c r="AB60" s="201"/>
    </row>
    <row r="61" spans="1:28" ht="15.75" thickBot="1">
      <c r="A61" s="2"/>
      <c r="B61" s="54"/>
      <c r="C61" s="54"/>
      <c r="D61" s="54"/>
      <c r="E61" s="54"/>
      <c r="F61" s="54"/>
      <c r="G61" s="54"/>
      <c r="H61" s="54"/>
      <c r="I61" s="54"/>
      <c r="J61" s="55"/>
      <c r="K61" s="55"/>
      <c r="L61" s="55"/>
      <c r="M61" s="55"/>
      <c r="N61" s="55"/>
      <c r="O61" s="56" t="s">
        <v>45</v>
      </c>
      <c r="P61" s="57"/>
      <c r="Q61" s="58"/>
      <c r="R61" s="203"/>
      <c r="S61" s="203"/>
      <c r="T61" s="203"/>
      <c r="U61" s="203"/>
      <c r="V61" s="204"/>
      <c r="W61" s="205">
        <f>+SUM(W55:W60)</f>
        <v>-1.6991363259768733</v>
      </c>
      <c r="X61" s="206">
        <f t="shared" ref="X61:AA61" si="20">+SUM(X55:X60)</f>
        <v>-4.9251184167293971</v>
      </c>
      <c r="Y61" s="207">
        <f t="shared" si="20"/>
        <v>-3.9612574606303852</v>
      </c>
      <c r="Z61" s="208">
        <f t="shared" si="20"/>
        <v>-1.4064882983114302</v>
      </c>
      <c r="AA61" s="208">
        <f t="shared" si="20"/>
        <v>0</v>
      </c>
      <c r="AB61" s="209">
        <f>+SUM(W61:AA61)</f>
        <v>-11.992000501648086</v>
      </c>
    </row>
    <row r="62" spans="1:28" ht="15.75" thickBot="1">
      <c r="A62" s="2"/>
      <c r="B62" s="54"/>
      <c r="C62" s="54"/>
      <c r="D62" s="54"/>
      <c r="E62" s="54"/>
      <c r="F62" s="54"/>
      <c r="G62" s="54"/>
      <c r="H62" s="54"/>
      <c r="I62" s="54"/>
      <c r="J62" s="55"/>
      <c r="K62" s="55"/>
      <c r="L62" s="55"/>
      <c r="M62" s="55"/>
      <c r="N62" s="55"/>
      <c r="O62" s="122"/>
      <c r="P62" s="122"/>
      <c r="Q62" s="122"/>
      <c r="R62" s="210"/>
      <c r="S62" s="210"/>
      <c r="T62" s="210"/>
      <c r="U62" s="210"/>
      <c r="V62" s="211"/>
      <c r="W62" s="212"/>
      <c r="X62" s="212"/>
      <c r="Y62" s="212"/>
      <c r="Z62" s="212"/>
      <c r="AA62" s="212"/>
      <c r="AB62" s="213"/>
    </row>
    <row r="63" spans="1:28">
      <c r="A63" s="2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123" t="s">
        <v>46</v>
      </c>
      <c r="P63" s="124"/>
      <c r="Q63" s="125"/>
      <c r="R63" s="214"/>
      <c r="S63" s="214"/>
      <c r="T63" s="214"/>
      <c r="U63" s="214"/>
      <c r="V63" s="215"/>
      <c r="W63" s="216">
        <f t="shared" ref="W63:AA63" si="21">W61</f>
        <v>-1.6991363259768733</v>
      </c>
      <c r="X63" s="216">
        <f t="shared" si="21"/>
        <v>-4.9251184167293971</v>
      </c>
      <c r="Y63" s="216">
        <f t="shared" si="21"/>
        <v>-3.9612574606303852</v>
      </c>
      <c r="Z63" s="217">
        <f t="shared" si="21"/>
        <v>-1.4064882983114302</v>
      </c>
      <c r="AA63" s="217">
        <f t="shared" si="21"/>
        <v>0</v>
      </c>
      <c r="AB63" s="218">
        <f>+SUM(W63:AA63)</f>
        <v>-11.992000501648086</v>
      </c>
    </row>
    <row r="64" spans="1:28" ht="15.75" thickBot="1">
      <c r="A64" s="119"/>
      <c r="L64" s="127"/>
      <c r="M64" s="127"/>
      <c r="N64" s="127"/>
      <c r="O64" s="127"/>
      <c r="P64" s="127"/>
      <c r="Q64" s="126"/>
      <c r="R64" s="127"/>
      <c r="S64" s="127"/>
      <c r="T64" s="127"/>
      <c r="U64" s="126"/>
      <c r="V64" s="126"/>
      <c r="W64" s="126"/>
      <c r="X64" s="128"/>
      <c r="Y64" s="128"/>
    </row>
    <row r="65" spans="1:28" ht="18.75" thickBot="1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45" t="s">
        <v>47</v>
      </c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115"/>
      <c r="AB65" s="116"/>
    </row>
    <row r="66" spans="1:28" ht="30" customHeight="1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20"/>
      <c r="P66" s="321"/>
      <c r="Q66" s="322" t="s">
        <v>28</v>
      </c>
      <c r="R66" s="323"/>
      <c r="S66" s="323"/>
      <c r="T66" s="323"/>
      <c r="U66" s="323"/>
      <c r="V66" s="324"/>
      <c r="W66" s="325" t="s">
        <v>29</v>
      </c>
      <c r="X66" s="326"/>
      <c r="Y66" s="326"/>
      <c r="Z66" s="326"/>
      <c r="AA66" s="326"/>
      <c r="AB66" s="327"/>
    </row>
    <row r="67" spans="1:28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47"/>
      <c r="P67" s="328"/>
      <c r="Q67" s="134" t="s">
        <v>42</v>
      </c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6"/>
    </row>
    <row r="68" spans="1:28" ht="15.75" thickBot="1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29"/>
      <c r="P68" s="330"/>
      <c r="Q68" s="331">
        <v>2018</v>
      </c>
      <c r="R68" s="108">
        <v>2019</v>
      </c>
      <c r="S68" s="108">
        <v>2020</v>
      </c>
      <c r="T68" s="108">
        <v>2021</v>
      </c>
      <c r="U68" s="108">
        <v>2022</v>
      </c>
      <c r="V68" s="108" t="s">
        <v>23</v>
      </c>
      <c r="W68" s="332" t="s">
        <v>1</v>
      </c>
      <c r="X68" s="332" t="s">
        <v>2</v>
      </c>
      <c r="Y68" s="332" t="s">
        <v>3</v>
      </c>
      <c r="Z68" s="332" t="s">
        <v>4</v>
      </c>
      <c r="AA68" s="332" t="s">
        <v>5</v>
      </c>
      <c r="AB68" s="333" t="s">
        <v>48</v>
      </c>
    </row>
    <row r="69" spans="1:28" ht="15.75" thickBot="1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34" t="s">
        <v>49</v>
      </c>
      <c r="P69" s="335"/>
      <c r="Q69" s="336"/>
      <c r="R69" s="53"/>
      <c r="S69" s="53"/>
      <c r="T69" s="53"/>
      <c r="U69" s="53"/>
      <c r="V69" s="53"/>
      <c r="W69" s="53"/>
      <c r="X69" s="53"/>
      <c r="Y69" s="53"/>
      <c r="Z69" s="53"/>
      <c r="AA69" s="342">
        <f>-U49/2</f>
        <v>-1.4210854715202004E-14</v>
      </c>
      <c r="AB69" s="337"/>
    </row>
    <row r="70" spans="1:28" ht="15.75" thickBot="1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38" t="s">
        <v>50</v>
      </c>
      <c r="P70" s="339"/>
      <c r="Q70" s="64"/>
      <c r="R70" s="340"/>
      <c r="S70" s="340"/>
      <c r="T70" s="340"/>
      <c r="U70" s="340"/>
      <c r="V70" s="340"/>
      <c r="W70" s="340"/>
      <c r="X70" s="340"/>
      <c r="Y70" s="340"/>
      <c r="Z70" s="340"/>
      <c r="AA70" s="341"/>
      <c r="AB70" s="342">
        <f>V49</f>
        <v>7.1054273576010019E-15</v>
      </c>
    </row>
  </sheetData>
  <sheetProtection autoFilter="0"/>
  <mergeCells count="31">
    <mergeCell ref="C3:L3"/>
    <mergeCell ref="M3:O3"/>
    <mergeCell ref="C15:G15"/>
    <mergeCell ref="H15:L15"/>
    <mergeCell ref="O15:V15"/>
    <mergeCell ref="Q52:V52"/>
    <mergeCell ref="W52:AA52"/>
    <mergeCell ref="C16:G16"/>
    <mergeCell ref="H16:M16"/>
    <mergeCell ref="O16:P16"/>
    <mergeCell ref="Q16:V16"/>
    <mergeCell ref="C30:M30"/>
    <mergeCell ref="O30:V30"/>
    <mergeCell ref="C31:G31"/>
    <mergeCell ref="H31:M31"/>
    <mergeCell ref="O31:P31"/>
    <mergeCell ref="Q31:V31"/>
    <mergeCell ref="X37:Y41"/>
    <mergeCell ref="Q53:AB53"/>
    <mergeCell ref="O55:P55"/>
    <mergeCell ref="O56:P56"/>
    <mergeCell ref="O57:P57"/>
    <mergeCell ref="O58:P58"/>
    <mergeCell ref="Q66:V66"/>
    <mergeCell ref="W66:AA66"/>
    <mergeCell ref="Q67:AB67"/>
    <mergeCell ref="O69:P69"/>
    <mergeCell ref="O70:P70"/>
    <mergeCell ref="A38:A39"/>
    <mergeCell ref="O60:P60"/>
    <mergeCell ref="O59:P59"/>
  </mergeCells>
  <conditionalFormatting sqref="F20:F23 F37:F40 F25:G26 G20:G22 F18:G18 F33:G33 F35:G35 G38:G39 H38:K38 G37:K37">
    <cfRule type="expression" dxfId="8" priority="9">
      <formula>dms_PRCP_BaseYear=PRCP_y4</formula>
    </cfRule>
  </conditionalFormatting>
  <conditionalFormatting sqref="E18 E20:E23 E33 E35 E25:E26 E37:E40">
    <cfRule type="expression" dxfId="7" priority="8">
      <formula>dms_PRCP_BaseYear=PRCP_y3</formula>
    </cfRule>
  </conditionalFormatting>
  <conditionalFormatting sqref="D18 D20:D23 D33 D35 D25:D26 D37:D40">
    <cfRule type="expression" dxfId="6" priority="7">
      <formula>dms_PRCP_BaseYear=PRCP_y2</formula>
    </cfRule>
  </conditionalFormatting>
  <conditionalFormatting sqref="C18 C20:C23 C33 C35 C25:C26 C37:C40">
    <cfRule type="expression" dxfId="5" priority="6">
      <formula>dms_PRCP_BaseYear=PRCP_y1</formula>
    </cfRule>
  </conditionalFormatting>
  <conditionalFormatting sqref="F36:G36">
    <cfRule type="expression" dxfId="3" priority="4">
      <formula>dms_PRCP_BaseYear=PRCP_y4</formula>
    </cfRule>
  </conditionalFormatting>
  <conditionalFormatting sqref="E36">
    <cfRule type="expression" dxfId="2" priority="3">
      <formula>dms_PRCP_BaseYear=PRCP_y3</formula>
    </cfRule>
  </conditionalFormatting>
  <conditionalFormatting sqref="D36">
    <cfRule type="expression" dxfId="1" priority="2">
      <formula>dms_PRCP_BaseYear=PRCP_y2</formula>
    </cfRule>
  </conditionalFormatting>
  <conditionalFormatting sqref="C36">
    <cfRule type="expression" dxfId="0" priority="1">
      <formula>dms_PRCP_BaseYear=PRCP_y1</formula>
    </cfRule>
  </conditionalFormatting>
  <dataValidations count="2">
    <dataValidation type="list" allowBlank="1" showInputMessage="1" showErrorMessage="1" sqref="W41" xr:uid="{00000000-0002-0000-0200-000002000000}">
      <formula1>$Q$32:$T$32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18:M18" xr:uid="{00000000-0002-0000-0200-000003000000}">
      <formula1>ISNUMBER(C18)</formula1>
    </dataValidation>
  </dataValidations>
  <pageMargins left="0.7" right="0.7" top="0.75" bottom="0.75" header="0.3" footer="0.3"/>
  <pageSetup paperSize="8" scale="42" fitToWidth="0" orientation="landscape" r:id="rId1"/>
  <rowBreaks count="1" manualBreakCount="1">
    <brk id="41" min="1" max="2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#REF!</xm:f>
          </x14:formula1>
          <xm:sqref>C13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'Draft Decision'!dms_PRCP_BaseYear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terms:created xsi:type="dcterms:W3CDTF">2022-11-22T03:23:30Z</dcterms:created>
  <dcterms:modified xsi:type="dcterms:W3CDTF">2022-11-23T05:01:42Z</dcterms:modified>
  <cp:category/>
  <cp:contentStatus/>
</cp:coreProperties>
</file>