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ER\Vic Tariffs - post 2009\Electricity\2020\United Energy (Trackit 64986)\Proposal\"/>
    </mc:Choice>
  </mc:AlternateContent>
  <bookViews>
    <workbookView xWindow="0" yWindow="0" windowWidth="19200" windowHeight="11595"/>
  </bookViews>
  <sheets>
    <sheet name="2020 Rates" sheetId="3" r:id="rId1"/>
    <sheet name="2020 - Labour Rates &amp; CP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62913"/>
</workbook>
</file>

<file path=xl/calcChain.xml><?xml version="1.0" encoding="utf-8"?>
<calcChain xmlns="http://schemas.openxmlformats.org/spreadsheetml/2006/main">
  <c r="W29" i="4" l="1"/>
  <c r="V27" i="4"/>
  <c r="W27" i="4"/>
  <c r="T29" i="4"/>
  <c r="V31" i="4"/>
  <c r="D75" i="3" s="1"/>
  <c r="E75" i="3" s="1"/>
  <c r="Q29" i="4"/>
  <c r="P31" i="4" s="1"/>
  <c r="P27" i="4"/>
  <c r="Q27" i="4"/>
  <c r="N29" i="4"/>
  <c r="J27" i="4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J31" i="4"/>
  <c r="H29" i="4"/>
  <c r="C29" i="4"/>
  <c r="E31" i="4"/>
  <c r="E27" i="4"/>
  <c r="E98" i="3"/>
  <c r="E97" i="3"/>
  <c r="E96" i="3"/>
  <c r="E95" i="3"/>
  <c r="E91" i="3"/>
  <c r="E87" i="3"/>
  <c r="E86" i="3"/>
  <c r="E85" i="3"/>
  <c r="E84" i="3"/>
  <c r="D37" i="4" l="1"/>
  <c r="E37" i="4" s="1"/>
  <c r="C48" i="4" s="1"/>
  <c r="D39" i="4"/>
  <c r="E39" i="4" s="1"/>
  <c r="C50" i="4" s="1"/>
  <c r="D41" i="4"/>
  <c r="E41" i="4"/>
  <c r="C52" i="4" s="1"/>
  <c r="D38" i="4"/>
  <c r="E38" i="4"/>
  <c r="C49" i="4" s="1"/>
  <c r="D40" i="4"/>
  <c r="E40" i="4"/>
  <c r="C51" i="4" s="1"/>
  <c r="D42" i="4"/>
  <c r="E42" i="4" s="1"/>
  <c r="C53" i="4" s="1"/>
  <c r="D36" i="4"/>
  <c r="E36" i="4" s="1"/>
  <c r="C47" i="4" s="1"/>
  <c r="D14" i="3"/>
  <c r="E14" i="3" s="1"/>
  <c r="D27" i="3"/>
  <c r="E27" i="3" s="1"/>
  <c r="D39" i="3"/>
  <c r="E39" i="3" s="1"/>
  <c r="D49" i="3"/>
  <c r="E49" i="3" s="1"/>
  <c r="D57" i="3"/>
  <c r="E57" i="3" s="1"/>
  <c r="D65" i="3"/>
  <c r="E65" i="3" s="1"/>
  <c r="D78" i="3"/>
  <c r="E78" i="3" s="1"/>
  <c r="D11" i="3"/>
  <c r="E11" i="3" s="1"/>
  <c r="D35" i="3"/>
  <c r="E35" i="3" s="1"/>
  <c r="D55" i="3"/>
  <c r="E55" i="3" s="1"/>
  <c r="D36" i="3"/>
  <c r="E36" i="3" s="1"/>
  <c r="D48" i="3"/>
  <c r="E48" i="3" s="1"/>
  <c r="D15" i="3"/>
  <c r="E15" i="3" s="1"/>
  <c r="D28" i="3"/>
  <c r="E28" i="3" s="1"/>
  <c r="D40" i="3"/>
  <c r="E40" i="3" s="1"/>
  <c r="D50" i="3"/>
  <c r="E50" i="3" s="1"/>
  <c r="D58" i="3"/>
  <c r="E58" i="3" s="1"/>
  <c r="D69" i="3"/>
  <c r="E69" i="3" s="1"/>
  <c r="D76" i="3"/>
  <c r="E76" i="3" s="1"/>
  <c r="D12" i="3"/>
  <c r="E12" i="3" s="1"/>
  <c r="D77" i="3"/>
  <c r="E77" i="3" s="1"/>
  <c r="D7" i="3"/>
  <c r="E7" i="3" s="1"/>
  <c r="D31" i="3"/>
  <c r="E31" i="3" s="1"/>
  <c r="D41" i="3"/>
  <c r="E41" i="3" s="1"/>
  <c r="D59" i="3"/>
  <c r="E59" i="3" s="1"/>
  <c r="D8" i="3"/>
  <c r="E8" i="3" s="1"/>
  <c r="D20" i="3"/>
  <c r="E20" i="3" s="1"/>
  <c r="D32" i="3"/>
  <c r="E32" i="3" s="1"/>
  <c r="D42" i="3"/>
  <c r="E42" i="3" s="1"/>
  <c r="D52" i="3"/>
  <c r="E52" i="3" s="1"/>
  <c r="D60" i="3"/>
  <c r="E60" i="3" s="1"/>
  <c r="D71" i="3"/>
  <c r="E71" i="3" s="1"/>
  <c r="D63" i="3"/>
  <c r="E63" i="3" s="1"/>
  <c r="D64" i="3"/>
  <c r="E64" i="3" s="1"/>
  <c r="D70" i="3"/>
  <c r="E70" i="3" s="1"/>
  <c r="D9" i="3"/>
  <c r="E9" i="3" s="1"/>
  <c r="D21" i="3"/>
  <c r="E21" i="3" s="1"/>
  <c r="D33" i="3"/>
  <c r="E33" i="3" s="1"/>
  <c r="D43" i="3"/>
  <c r="E43" i="3" s="1"/>
  <c r="D53" i="3"/>
  <c r="D61" i="3"/>
  <c r="E61" i="3" s="1"/>
  <c r="D72" i="3"/>
  <c r="E72" i="3" s="1"/>
  <c r="D25" i="3"/>
  <c r="E25" i="3" s="1"/>
  <c r="D47" i="3"/>
  <c r="E47" i="3" s="1"/>
  <c r="D26" i="3"/>
  <c r="E26" i="3" s="1"/>
  <c r="D56" i="3"/>
  <c r="E56" i="3" s="1"/>
  <c r="D19" i="3"/>
  <c r="E19" i="3" s="1"/>
  <c r="D51" i="3"/>
  <c r="E51" i="3" s="1"/>
  <c r="D10" i="3"/>
  <c r="E10" i="3" s="1"/>
  <c r="D22" i="3"/>
  <c r="E22" i="3" s="1"/>
  <c r="D34" i="3"/>
  <c r="E34" i="3" s="1"/>
  <c r="D44" i="3"/>
  <c r="E44" i="3" s="1"/>
  <c r="D54" i="3"/>
  <c r="E54" i="3" s="1"/>
  <c r="D62" i="3"/>
  <c r="E62" i="3" s="1"/>
  <c r="D47" i="4" l="1"/>
  <c r="G36" i="4"/>
  <c r="H36" i="4" s="1"/>
  <c r="G39" i="4"/>
  <c r="H39" i="4" s="1"/>
  <c r="D50" i="4"/>
  <c r="D53" i="4"/>
  <c r="G42" i="4"/>
  <c r="H42" i="4" s="1"/>
  <c r="D48" i="4"/>
  <c r="G37" i="4"/>
  <c r="H37" i="4" s="1"/>
  <c r="D49" i="4"/>
  <c r="G38" i="4"/>
  <c r="H38" i="4" s="1"/>
  <c r="D52" i="4"/>
  <c r="G41" i="4"/>
  <c r="H41" i="4" s="1"/>
  <c r="D51" i="4"/>
  <c r="G40" i="4"/>
  <c r="H40" i="4" s="1"/>
  <c r="I37" i="4" l="1"/>
  <c r="J37" i="4" s="1"/>
  <c r="E48" i="4" s="1"/>
  <c r="I42" i="4"/>
  <c r="J42" i="4"/>
  <c r="E53" i="4" s="1"/>
  <c r="I41" i="4"/>
  <c r="J41" i="4"/>
  <c r="E52" i="4" s="1"/>
  <c r="I40" i="4"/>
  <c r="J40" i="4" s="1"/>
  <c r="E51" i="4" s="1"/>
  <c r="I39" i="4"/>
  <c r="J39" i="4" s="1"/>
  <c r="E50" i="4" s="1"/>
  <c r="I38" i="4"/>
  <c r="J38" i="4"/>
  <c r="E49" i="4" s="1"/>
  <c r="I36" i="4"/>
  <c r="J36" i="4"/>
  <c r="E47" i="4" s="1"/>
  <c r="F48" i="4" l="1"/>
  <c r="M37" i="4"/>
  <c r="N37" i="4" s="1"/>
  <c r="F51" i="4"/>
  <c r="M40" i="4"/>
  <c r="N40" i="4" s="1"/>
  <c r="M39" i="4"/>
  <c r="N39" i="4" s="1"/>
  <c r="F50" i="4"/>
  <c r="F49" i="4"/>
  <c r="M38" i="4"/>
  <c r="N38" i="4" s="1"/>
  <c r="M36" i="4"/>
  <c r="N36" i="4" s="1"/>
  <c r="F47" i="4"/>
  <c r="F52" i="4"/>
  <c r="M41" i="4"/>
  <c r="N41" i="4" s="1"/>
  <c r="F53" i="4"/>
  <c r="M42" i="4"/>
  <c r="N42" i="4" s="1"/>
  <c r="O41" i="4" l="1"/>
  <c r="P41" i="4"/>
  <c r="G52" i="4" s="1"/>
  <c r="O40" i="4"/>
  <c r="P40" i="4"/>
  <c r="G51" i="4" s="1"/>
  <c r="O38" i="4"/>
  <c r="P38" i="4"/>
  <c r="G49" i="4" s="1"/>
  <c r="O42" i="4"/>
  <c r="P42" i="4" s="1"/>
  <c r="G53" i="4" s="1"/>
  <c r="O39" i="4"/>
  <c r="P39" i="4" s="1"/>
  <c r="G50" i="4" s="1"/>
  <c r="O37" i="4"/>
  <c r="P37" i="4" s="1"/>
  <c r="G48" i="4" s="1"/>
  <c r="O36" i="4"/>
  <c r="P36" i="4"/>
  <c r="G47" i="4" s="1"/>
  <c r="H50" i="4" l="1"/>
  <c r="S39" i="4"/>
  <c r="T39" i="4" s="1"/>
  <c r="S42" i="4"/>
  <c r="T42" i="4" s="1"/>
  <c r="H53" i="4"/>
  <c r="H48" i="4"/>
  <c r="S37" i="4"/>
  <c r="T37" i="4" s="1"/>
  <c r="S36" i="4"/>
  <c r="T36" i="4" s="1"/>
  <c r="H47" i="4"/>
  <c r="H51" i="4"/>
  <c r="S40" i="4"/>
  <c r="T40" i="4" s="1"/>
  <c r="S38" i="4"/>
  <c r="T38" i="4" s="1"/>
  <c r="H49" i="4"/>
  <c r="H52" i="4"/>
  <c r="S41" i="4"/>
  <c r="T41" i="4" s="1"/>
  <c r="U36" i="4" l="1"/>
  <c r="V36" i="4" s="1"/>
  <c r="I47" i="4" s="1"/>
  <c r="J47" i="4" s="1"/>
  <c r="U38" i="4"/>
  <c r="V38" i="4"/>
  <c r="I49" i="4" s="1"/>
  <c r="J49" i="4" s="1"/>
  <c r="U42" i="4"/>
  <c r="V42" i="4" s="1"/>
  <c r="I53" i="4" s="1"/>
  <c r="J53" i="4" s="1"/>
  <c r="U39" i="4"/>
  <c r="V39" i="4" s="1"/>
  <c r="I50" i="4" s="1"/>
  <c r="J50" i="4" s="1"/>
  <c r="U41" i="4"/>
  <c r="V41" i="4"/>
  <c r="I52" i="4" s="1"/>
  <c r="J52" i="4" s="1"/>
  <c r="U37" i="4"/>
  <c r="V37" i="4" s="1"/>
  <c r="I48" i="4" s="1"/>
  <c r="J48" i="4" s="1"/>
  <c r="U40" i="4"/>
  <c r="V40" i="4" s="1"/>
  <c r="I51" i="4" s="1"/>
  <c r="J51" i="4" s="1"/>
</calcChain>
</file>

<file path=xl/sharedStrings.xml><?xml version="1.0" encoding="utf-8"?>
<sst xmlns="http://schemas.openxmlformats.org/spreadsheetml/2006/main" count="220" uniqueCount="193">
  <si>
    <t>AER APPROVED</t>
  </si>
  <si>
    <t>Code</t>
  </si>
  <si>
    <t>Alternative Control Service - Fee Based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</si>
  <si>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</si>
  <si>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</si>
  <si>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</si>
  <si>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</si>
  <si>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</si>
  <si>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</si>
  <si>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</si>
  <si>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</si>
  <si>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</si>
  <si>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</si>
  <si>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</si>
  <si>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</si>
  <si>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</si>
  <si>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</si>
  <si>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</si>
  <si>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</si>
  <si>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</si>
  <si>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DEENPS</t>
  </si>
  <si>
    <t xml:space="preserve">Temporary Supplies (exc inspection) – </t>
  </si>
  <si>
    <t xml:space="preserve">Coincident Disconnection 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</si>
  <si>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</si>
  <si>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</si>
  <si>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</si>
  <si>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</si>
  <si>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</si>
  <si>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</si>
  <si>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</si>
  <si>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</si>
  <si>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</si>
  <si>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</si>
  <si>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</si>
  <si>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</si>
  <si>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</si>
  <si>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</si>
  <si>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</si>
  <si>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</si>
  <si>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</si>
  <si>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</si>
  <si>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</si>
  <si>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</si>
  <si>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</si>
  <si>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</si>
  <si>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</si>
  <si>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</si>
  <si>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</si>
  <si>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</si>
  <si>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</si>
  <si>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</si>
  <si>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</si>
  <si>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</si>
  <si>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</si>
  <si>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</si>
  <si>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</si>
  <si>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</si>
  <si>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</si>
  <si>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</si>
  <si>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</si>
  <si>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</si>
  <si>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</si>
  <si>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</si>
  <si>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</si>
  <si>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</si>
  <si>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</si>
  <si>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</si>
  <si>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</si>
  <si>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</si>
  <si>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</si>
  <si>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</si>
  <si>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</si>
  <si>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</si>
  <si>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</si>
  <si>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</si>
  <si>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</si>
  <si>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</si>
  <si>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</si>
  <si>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</si>
  <si>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</si>
  <si>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</si>
  <si>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</si>
  <si>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</si>
  <si>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</si>
  <si>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</si>
  <si>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</si>
  <si>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</si>
  <si>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</si>
  <si>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</si>
  <si>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</si>
  <si>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</si>
  <si>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</si>
  <si>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</si>
  <si>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</si>
  <si>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</si>
  <si>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</si>
  <si>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</si>
  <si>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</si>
  <si>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 xml:space="preserve">Temporary Supplies (exc inspection) Where United Energy is not the Responsible Person 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</si>
  <si>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</si>
  <si>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</si>
  <si>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</si>
  <si>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</si>
  <si>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</si>
  <si>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</si>
  <si>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</si>
  <si>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</si>
  <si>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AMI Exit Service</t>
  </si>
  <si>
    <t>EXISPH</t>
  </si>
  <si>
    <t>Single Phase Single Element Meter</t>
  </si>
  <si>
    <t>EXISP2</t>
  </si>
  <si>
    <t>Single Phase Single Element Meter with Contactor</t>
  </si>
  <si>
    <t>EXI3PH</t>
  </si>
  <si>
    <t>Three Phase Direct Connected Meter</t>
  </si>
  <si>
    <t>EXI3CT</t>
  </si>
  <si>
    <t>Three Phase Current Transformer Connected Meter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</si>
  <si>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</si>
  <si>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</si>
  <si>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</si>
  <si>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</si>
  <si>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</si>
  <si>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</si>
  <si>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</si>
  <si>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</si>
  <si>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</si>
  <si>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</si>
  <si>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</si>
  <si>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</si>
  <si>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</si>
  <si>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</si>
  <si>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</si>
  <si>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</si>
  <si>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</si>
  <si>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</si>
  <si>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</si>
  <si>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</si>
  <si>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</si>
  <si>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>AER - Labour Price Growth (Final Decision May 2016)</t>
  </si>
  <si>
    <t>CPI</t>
  </si>
  <si>
    <t>AER 2017</t>
  </si>
  <si>
    <t>Labour Price Growth</t>
  </si>
  <si>
    <t>Jun'16</t>
  </si>
  <si>
    <t>Jun'15</t>
  </si>
  <si>
    <t>Price change
CPI + Labour Price Growth</t>
  </si>
  <si>
    <t>2017 - AER Tariff Submission</t>
  </si>
  <si>
    <t>Final Decision (May 2016)
2016 Rate
(Ex GST)</t>
  </si>
  <si>
    <t>2017 Rate
Ex GST</t>
  </si>
  <si>
    <t>2017 Rate
(Incl GST)</t>
  </si>
  <si>
    <t>2016 Rate</t>
  </si>
  <si>
    <t>2016 Rate
+ CPI</t>
  </si>
  <si>
    <t>Labour
Price Growth</t>
  </si>
  <si>
    <t>2017 Rate
(2016 + CPI + Labour Growth)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</si>
  <si>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</si>
  <si>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</si>
  <si>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</si>
  <si>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</si>
  <si>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</si>
  <si>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</si>
  <si>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</si>
  <si>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UE hourly charge out rates for quoted alternative control services based on AER Final decision (May 2016)</t>
  </si>
  <si>
    <t>Alternative Control Service - Metering Services</t>
  </si>
  <si>
    <t>2018 Rate
Ex GST</t>
  </si>
  <si>
    <t>2018 Rate
(Incl GST)</t>
  </si>
  <si>
    <t>2018 - AER Tariff Submission</t>
  </si>
  <si>
    <t>2017 Rate</t>
  </si>
  <si>
    <t>2017 Rate
+ CPI</t>
  </si>
  <si>
    <t>2018 Rate
(2017 + CPI + Labour Growth)</t>
  </si>
  <si>
    <t>Jun'17</t>
  </si>
  <si>
    <t>AER 2018</t>
  </si>
  <si>
    <t>AER 2019</t>
  </si>
  <si>
    <t>2019
(Ex GST)
As per Tariff Model</t>
  </si>
  <si>
    <t>2018 Rate</t>
  </si>
  <si>
    <t>2018 Rate
+ CPI</t>
  </si>
  <si>
    <t>2019 - AER Tariff Submission</t>
  </si>
  <si>
    <t>2019 Rate
(2018 + CPI + Labour Growth)</t>
  </si>
  <si>
    <t>2019 Rate
Ex GST</t>
  </si>
  <si>
    <t>2019 Rate
(Incl GST)</t>
  </si>
  <si>
    <t>Jun'18</t>
  </si>
  <si>
    <t>2019
(Ex GST)
AS per PTRM Metering Exit Fees Model</t>
  </si>
  <si>
    <t>De-energisation point of attachment (pole/pit/premise)</t>
  </si>
  <si>
    <t>2019
(Ex GST)</t>
  </si>
  <si>
    <r>
      <t xml:space="preserve">2020
(Ex GST)
</t>
    </r>
    <r>
      <rPr>
        <b/>
        <sz val="10"/>
        <color rgb="FFFF0000"/>
        <rFont val="Arial"/>
        <family val="2"/>
      </rPr>
      <t>Updated by CPI + X</t>
    </r>
  </si>
  <si>
    <t>2020
(Inc GST)</t>
  </si>
  <si>
    <t>Jun'19</t>
  </si>
  <si>
    <t>2019 Rate</t>
  </si>
  <si>
    <t>2019 Rate
+ CPI</t>
  </si>
  <si>
    <t>2020 Rate
(2019 + CPI + Labour Growth)</t>
  </si>
  <si>
    <t>2020 - AER Tariff Submission</t>
  </si>
  <si>
    <t>2020 Rate
Ex GST</t>
  </si>
  <si>
    <t>2020 Rate
(Incl GST)</t>
  </si>
  <si>
    <t>AER 2020</t>
  </si>
  <si>
    <t>2020
(Ex GST)
AS per PTRM Metering Exit Fees Model</t>
  </si>
  <si>
    <t>2020
(Ex GST)
As per Tariff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</si>
</sst>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.00"/>
    <numFmt numFmtId="165" formatCode="_-* #,##0.00_-;[Red]\(#,##0.00\)_-;_-* &quot;-&quot;??_-;_-@_-"/>
    <numFmt numFmtId="166" formatCode="0.0%"/>
    <numFmt numFmtId="167" formatCode="&quot;$&quot;#,##0.000"/>
    <numFmt numFmtId="168" formatCode="0.0"/>
    <numFmt numFmtId="169" formatCode="&quot;$&quot;#,##0.00000"/>
    <numFmt numFmtId="170" formatCode="&quot;$&quot;#,##0.000000000"/>
    <numFmt numFmtId="171" formatCode="0.0000000"/>
    <numFmt numFmtId="172" formatCode="0.0000"/>
    <numFmt numFmtId="173" formatCode="_-* #,##0.0000_-;\-* #,##0.0000_-;_-* &quot;-&quot;??_-;_-@_-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21"/>
      <name val="Arial"/>
      <family val="2"/>
    </font>
    <font>
      <b/>
      <sz val="10"/>
      <name val="Arial Bold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0" borderId="0"/>
    <xf numFmtId="165" fontId="1" fillId="0" borderId="0"/>
    <xf numFmtId="165" fontId="13" fillId="0" borderId="0"/>
    <xf numFmtId="0" fontId="15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6" fillId="0" borderId="2">
      <alignment horizontal="center"/>
    </xf>
    <xf numFmtId="3" fontId="9" fillId="0" borderId="0" applyFont="0" applyFill="0" applyBorder="0" applyAlignment="0" applyProtection="0"/>
    <xf numFmtId="0" fontId="9" fillId="10" borderId="0" applyNumberFormat="0" applyFont="0" applyBorder="0" applyAlignment="0" applyProtection="0"/>
    <xf numFmtId="165" fontId="13" fillId="0" borderId="0"/>
    <xf numFmtId="0" fontId="1" fillId="0" borderId="0"/>
    <xf numFmtId="0" fontId="17" fillId="0" borderId="0"/>
    <xf numFmtId="0" fontId="18" fillId="0" borderId="0"/>
    <xf numFmtId="10" fontId="1" fillId="0" borderId="0"/>
    <xf numFmtId="0" fontId="19" fillId="0" borderId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63">
    <xf numFmtId="165" fontId="0" fillId="0" borderId="0" xfId="0"/>
    <xf numFmtId="0" fontId="1" fillId="0" borderId="0" xfId="1"/>
    <xf numFmtId="164" fontId="3" fillId="0" borderId="2" xfId="1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justify"/>
    </xf>
    <xf numFmtId="164" fontId="2" fillId="6" borderId="3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2" fillId="0" borderId="4" xfId="1" applyFont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7" borderId="4" xfId="1" applyFont="1" applyFill="1" applyBorder="1"/>
    <xf numFmtId="0" fontId="1" fillId="0" borderId="4" xfId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0" fontId="1" fillId="0" borderId="8" xfId="1" applyBorder="1"/>
    <xf numFmtId="164" fontId="2" fillId="0" borderId="8" xfId="1" applyNumberFormat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6" xfId="1" applyNumberFormat="1" applyFont="1" applyBorder="1"/>
    <xf numFmtId="0" fontId="2" fillId="8" borderId="4" xfId="1" applyFont="1" applyFill="1" applyBorder="1"/>
    <xf numFmtId="0" fontId="2" fillId="0" borderId="8" xfId="1" applyFont="1" applyBorder="1" applyAlignment="1">
      <alignment horizontal="center"/>
    </xf>
    <xf numFmtId="164" fontId="2" fillId="0" borderId="8" xfId="1" applyNumberFormat="1" applyFont="1" applyBorder="1"/>
    <xf numFmtId="0" fontId="2" fillId="7" borderId="4" xfId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2" fillId="0" borderId="4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/>
    <xf numFmtId="164" fontId="2" fillId="0" borderId="0" xfId="1" applyNumberFormat="1" applyFont="1" applyBorder="1"/>
    <xf numFmtId="165" fontId="6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165" fontId="2" fillId="0" borderId="4" xfId="0" applyFont="1" applyBorder="1" applyAlignment="1">
      <alignment horizontal="center" vertical="top" wrapText="1"/>
    </xf>
    <xf numFmtId="0" fontId="0" fillId="0" borderId="4" xfId="0" applyNumberFormat="1" applyBorder="1"/>
    <xf numFmtId="0" fontId="2" fillId="0" borderId="4" xfId="3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left"/>
    </xf>
    <xf numFmtId="0" fontId="2" fillId="0" borderId="8" xfId="3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2" fillId="6" borderId="6" xfId="1" applyFont="1" applyFill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/>
    </xf>
    <xf numFmtId="0" fontId="2" fillId="8" borderId="6" xfId="18" applyNumberFormat="1" applyFont="1" applyFill="1" applyBorder="1" applyAlignment="1">
      <alignment horizontal="center"/>
    </xf>
    <xf numFmtId="0" fontId="2" fillId="8" borderId="14" xfId="18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1" fillId="8" borderId="8" xfId="18" applyNumberFormat="1" applyFont="1" applyFill="1" applyBorder="1"/>
    <xf numFmtId="0" fontId="1" fillId="8" borderId="2" xfId="18" applyNumberFormat="1" applyFont="1" applyFill="1" applyBorder="1"/>
    <xf numFmtId="0" fontId="2" fillId="0" borderId="0" xfId="0" applyNumberFormat="1" applyFont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10" fontId="2" fillId="0" borderId="13" xfId="18" applyNumberFormat="1" applyFont="1" applyBorder="1" applyAlignment="1">
      <alignment horizontal="center"/>
    </xf>
    <xf numFmtId="10" fontId="2" fillId="0" borderId="1" xfId="18" applyNumberFormat="1" applyFont="1" applyFill="1" applyBorder="1" applyAlignment="1">
      <alignment horizontal="center"/>
    </xf>
    <xf numFmtId="0" fontId="0" fillId="0" borderId="5" xfId="0" applyNumberFormat="1" applyBorder="1"/>
    <xf numFmtId="0" fontId="1" fillId="0" borderId="0" xfId="18" applyNumberFormat="1" applyFont="1" applyBorder="1"/>
    <xf numFmtId="166" fontId="2" fillId="0" borderId="0" xfId="1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wrapText="1"/>
    </xf>
    <xf numFmtId="166" fontId="2" fillId="5" borderId="0" xfId="1" applyNumberFormat="1" applyFont="1" applyFill="1" applyBorder="1" applyAlignment="1">
      <alignment horizontal="center" vertical="center"/>
    </xf>
    <xf numFmtId="0" fontId="0" fillId="0" borderId="16" xfId="0" applyNumberFormat="1" applyBorder="1"/>
    <xf numFmtId="0" fontId="2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0" borderId="4" xfId="0" applyNumberFormat="1" applyFont="1" applyBorder="1"/>
    <xf numFmtId="0" fontId="2" fillId="0" borderId="1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10" xfId="0" applyNumberFormat="1" applyBorder="1"/>
    <xf numFmtId="169" fontId="0" fillId="0" borderId="6" xfId="0" applyNumberFormat="1" applyBorder="1"/>
    <xf numFmtId="170" fontId="0" fillId="0" borderId="6" xfId="0" applyNumberFormat="1" applyBorder="1"/>
    <xf numFmtId="164" fontId="0" fillId="0" borderId="7" xfId="0" applyNumberFormat="1" applyBorder="1"/>
    <xf numFmtId="169" fontId="0" fillId="0" borderId="4" xfId="0" applyNumberFormat="1" applyBorder="1"/>
    <xf numFmtId="170" fontId="0" fillId="0" borderId="4" xfId="0" applyNumberFormat="1" applyBorder="1"/>
    <xf numFmtId="164" fontId="2" fillId="0" borderId="0" xfId="0" applyNumberFormat="1" applyFont="1" applyFill="1" applyBorder="1"/>
    <xf numFmtId="0" fontId="1" fillId="0" borderId="4" xfId="0" applyNumberFormat="1" applyFont="1" applyFill="1" applyBorder="1"/>
    <xf numFmtId="166" fontId="0" fillId="0" borderId="0" xfId="0" applyNumberFormat="1"/>
    <xf numFmtId="0" fontId="1" fillId="0" borderId="8" xfId="0" applyNumberFormat="1" applyFont="1" applyFill="1" applyBorder="1"/>
    <xf numFmtId="166" fontId="0" fillId="0" borderId="8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0" fontId="2" fillId="0" borderId="0" xfId="0" applyNumberFormat="1" applyFont="1" applyFill="1" applyBorder="1" applyAlignment="1">
      <alignment horizontal="center" wrapText="1"/>
    </xf>
    <xf numFmtId="0" fontId="2" fillId="0" borderId="0" xfId="18" applyNumberFormat="1" applyFont="1" applyFill="1" applyBorder="1" applyAlignment="1">
      <alignment wrapText="1"/>
    </xf>
    <xf numFmtId="0" fontId="1" fillId="0" borderId="0" xfId="18" applyNumberFormat="1" applyFont="1" applyFill="1" applyBorder="1"/>
    <xf numFmtId="0" fontId="2" fillId="0" borderId="0" xfId="18" applyNumberFormat="1" applyFont="1" applyFill="1" applyBorder="1"/>
    <xf numFmtId="0" fontId="2" fillId="0" borderId="0" xfId="18" applyNumberFormat="1" applyFont="1" applyFill="1" applyBorder="1" applyAlignment="1">
      <alignment horizontal="center" wrapText="1"/>
    </xf>
    <xf numFmtId="165" fontId="1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7" borderId="6" xfId="1" applyFont="1" applyFill="1" applyBorder="1"/>
    <xf numFmtId="164" fontId="2" fillId="0" borderId="0" xfId="1" applyNumberFormat="1" applyFont="1" applyFill="1" applyBorder="1"/>
    <xf numFmtId="0" fontId="1" fillId="0" borderId="14" xfId="1" applyBorder="1" applyAlignment="1">
      <alignment horizontal="center"/>
    </xf>
    <xf numFmtId="167" fontId="2" fillId="0" borderId="4" xfId="1" applyNumberFormat="1" applyFont="1" applyBorder="1"/>
    <xf numFmtId="165" fontId="1" fillId="0" borderId="4" xfId="0" applyFont="1" applyBorder="1" applyAlignment="1">
      <alignment vertical="top" wrapText="1"/>
    </xf>
    <xf numFmtId="0" fontId="2" fillId="7" borderId="6" xfId="1" applyFont="1" applyFill="1" applyBorder="1" applyAlignment="1">
      <alignment wrapText="1"/>
    </xf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7" borderId="1" xfId="1" applyFont="1" applyFill="1" applyBorder="1"/>
    <xf numFmtId="167" fontId="2" fillId="0" borderId="4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64" fontId="2" fillId="0" borderId="0" xfId="0" applyNumberFormat="1" applyFont="1" applyBorder="1"/>
    <xf numFmtId="0" fontId="0" fillId="0" borderId="0" xfId="0" applyNumberFormat="1" applyBorder="1" applyAlignment="1"/>
    <xf numFmtId="0" fontId="2" fillId="0" borderId="0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2" fillId="5" borderId="0" xfId="0" applyNumberFormat="1" applyFont="1" applyFill="1" applyAlignment="1">
      <alignment horizontal="center" wrapText="1"/>
    </xf>
    <xf numFmtId="164" fontId="2" fillId="0" borderId="9" xfId="1" applyNumberFormat="1" applyFont="1" applyFill="1" applyBorder="1"/>
    <xf numFmtId="165" fontId="1" fillId="0" borderId="4" xfId="0" applyFont="1" applyBorder="1"/>
    <xf numFmtId="10" fontId="2" fillId="0" borderId="0" xfId="32" applyNumberFormat="1" applyFont="1" applyFill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0" fillId="0" borderId="2" xfId="0" applyNumberFormat="1" applyBorder="1"/>
    <xf numFmtId="0" fontId="2" fillId="8" borderId="5" xfId="0" applyNumberFormat="1" applyFont="1" applyFill="1" applyBorder="1" applyAlignment="1">
      <alignment horizontal="center"/>
    </xf>
    <xf numFmtId="10" fontId="2" fillId="5" borderId="20" xfId="0" applyNumberFormat="1" applyFont="1" applyFill="1" applyBorder="1" applyAlignment="1">
      <alignment horizontal="center"/>
    </xf>
    <xf numFmtId="0" fontId="1" fillId="0" borderId="21" xfId="18" applyNumberFormat="1" applyFont="1" applyFill="1" applyBorder="1"/>
    <xf numFmtId="10" fontId="2" fillId="5" borderId="22" xfId="1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8" fontId="2" fillId="0" borderId="24" xfId="1" applyNumberFormat="1" applyFont="1" applyFill="1" applyBorder="1" applyAlignment="1">
      <alignment horizontal="center"/>
    </xf>
    <xf numFmtId="10" fontId="2" fillId="5" borderId="25" xfId="0" applyNumberFormat="1" applyFont="1" applyFill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1" fillId="0" borderId="27" xfId="18" applyNumberFormat="1" applyFont="1" applyFill="1" applyBorder="1"/>
    <xf numFmtId="10" fontId="2" fillId="5" borderId="28" xfId="1" applyNumberFormat="1" applyFont="1" applyFill="1" applyBorder="1" applyAlignment="1">
      <alignment horizontal="center" vertical="center"/>
    </xf>
    <xf numFmtId="10" fontId="2" fillId="0" borderId="29" xfId="18" applyNumberFormat="1" applyFont="1" applyFill="1" applyBorder="1" applyAlignment="1">
      <alignment horizontal="center"/>
    </xf>
    <xf numFmtId="0" fontId="2" fillId="0" borderId="0" xfId="32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vertical="center"/>
    </xf>
    <xf numFmtId="172" fontId="2" fillId="0" borderId="3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3" fontId="2" fillId="0" borderId="0" xfId="33" applyNumberFormat="1" applyFont="1" applyFill="1" applyBorder="1" applyAlignment="1">
      <alignment horizontal="center"/>
    </xf>
    <xf numFmtId="173" fontId="2" fillId="0" borderId="3" xfId="33" applyNumberFormat="1" applyFont="1" applyFill="1" applyBorder="1" applyAlignment="1">
      <alignment horizontal="center" vertical="center"/>
    </xf>
    <xf numFmtId="10" fontId="0" fillId="0" borderId="0" xfId="32" applyNumberFormat="1" applyFont="1" applyAlignment="1">
      <alignment horizontal="center" vertical="center"/>
    </xf>
    <xf numFmtId="0" fontId="2" fillId="0" borderId="0" xfId="1" applyFont="1" applyFill="1" applyAlignment="1">
      <alignment horizontal="center"/>
    </xf>
    <xf numFmtId="164" fontId="2" fillId="0" borderId="5" xfId="1" applyNumberFormat="1" applyFont="1" applyFill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0" fontId="0" fillId="0" borderId="0" xfId="0" applyNumberFormat="1" applyFill="1" applyBorder="1" applyAlignment="1"/>
    <xf numFmtId="164" fontId="2" fillId="11" borderId="5" xfId="1" applyNumberFormat="1" applyFont="1" applyFill="1" applyBorder="1" applyAlignment="1">
      <alignment horizontal="right"/>
    </xf>
    <xf numFmtId="167" fontId="2" fillId="11" borderId="0" xfId="1" applyNumberFormat="1" applyFont="1" applyFill="1" applyBorder="1"/>
    <xf numFmtId="7" fontId="2" fillId="11" borderId="6" xfId="0" applyNumberFormat="1" applyFont="1" applyFill="1" applyBorder="1"/>
    <xf numFmtId="7" fontId="2" fillId="11" borderId="4" xfId="0" applyNumberFormat="1" applyFont="1" applyFill="1" applyBorder="1"/>
    <xf numFmtId="7" fontId="2" fillId="11" borderId="8" xfId="0" applyNumberFormat="1" applyFont="1" applyFill="1" applyBorder="1"/>
    <xf numFmtId="0" fontId="2" fillId="3" borderId="17" xfId="0" applyNumberFormat="1" applyFon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0" fillId="0" borderId="13" xfId="0" applyNumberFormat="1" applyBorder="1" applyAlignment="1"/>
    <xf numFmtId="0" fontId="0" fillId="0" borderId="3" xfId="0" applyNumberFormat="1" applyBorder="1" applyAlignment="1"/>
    <xf numFmtId="0" fontId="2" fillId="3" borderId="18" xfId="0" applyNumberFormat="1" applyFont="1" applyFill="1" applyBorder="1" applyAlignment="1">
      <alignment horizontal="center"/>
    </xf>
  </cellXfs>
  <cellStyles count="34">
    <cellStyle name="Agara" xfId="6"/>
    <cellStyle name="B79812_.wvu.PrintTitlest" xfId="7"/>
    <cellStyle name="Comma" xfId="33" builtinId="3"/>
    <cellStyle name="Comma [0]7Z_87C" xfId="8"/>
    <cellStyle name="Comma 0" xfId="9"/>
    <cellStyle name="D4_B8B1_005004B79812_.wvu.PrintTitlest" xfId="10"/>
    <cellStyle name="Euro" xfId="11"/>
    <cellStyle name="Gilsans" xfId="12"/>
    <cellStyle name="Gilsansl" xfId="13"/>
    <cellStyle name="Heading(4)" xfId="14"/>
    <cellStyle name="Lines" xfId="15"/>
    <cellStyle name="Mine" xfId="16"/>
    <cellStyle name="Normal" xfId="0" builtinId="0"/>
    <cellStyle name="Normal 2" xfId="5"/>
    <cellStyle name="Normal 3" xfId="4"/>
    <cellStyle name="Normal 4" xfId="17"/>
    <cellStyle name="Normal_Book1" xfId="2"/>
    <cellStyle name="Normal_EDPR Draft Alt Control Services Rates" xfId="1"/>
    <cellStyle name="Normal_FINAL - 2011 UED - Fee Based, Quoted, Unregulated &amp; Other (S Taig)" xfId="18"/>
    <cellStyle name="Normal_UED - Rates, Charges &amp; Descriptions 2" xfId="3"/>
    <cellStyle name="Percent" xfId="32" builtinId="5"/>
    <cellStyle name="Percentage" xfId="19"/>
    <cellStyle name="PSChar" xfId="20"/>
    <cellStyle name="PSDate" xfId="21"/>
    <cellStyle name="PSDec" xfId="22"/>
    <cellStyle name="PSHeading" xfId="23"/>
    <cellStyle name="PSInt" xfId="24"/>
    <cellStyle name="PSSpacer" xfId="25"/>
    <cellStyle name="Style 1" xfId="26"/>
    <cellStyle name="style1" xfId="27"/>
    <cellStyle name="style1a" xfId="28"/>
    <cellStyle name="Style2" xfId="29"/>
    <cellStyle name="Style5" xfId="30"/>
    <cellStyle name="Theirs" xfId="3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154782</xdr:rowOff>
    </xdr:from>
    <xdr:to>
      <xdr:col>6</xdr:col>
      <xdr:colOff>87084</xdr:colOff>
      <xdr:row>17</xdr:row>
      <xdr:rowOff>140142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782"/>
          <a:ext cx="8171428" cy="273808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</xdr:row>
      <xdr:rowOff>47625</xdr:rowOff>
    </xdr:from>
    <xdr:to>
      <xdr:col>12</xdr:col>
      <xdr:colOff>631032</xdr:colOff>
      <xdr:row>12</xdr:row>
      <xdr:rowOff>29225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1" y="714375"/>
          <a:ext cx="4822031" cy="1315100"/>
        </a:xfrm>
        <a:prstGeom prst="rect">
          <a:avLst/>
        </a:prstGeom>
      </xdr:spPr>
    </xdr:pic>
    <xdr:clientData/>
  </xdr:twoCellAnchor>
  <xdr:twoCellAnchor>
    <xdr:from>
      <xdr:col>10</xdr:col>
      <xdr:colOff>547688</xdr:colOff>
      <xdr:row>13</xdr:row>
      <xdr:rowOff>130968</xdr:rowOff>
    </xdr:from>
    <xdr:to>
      <xdr:col>10</xdr:col>
      <xdr:colOff>928688</xdr:colOff>
      <xdr:row>23</xdr:row>
      <xdr:rowOff>130968</xdr:rowOff>
    </xdr:to>
    <xdr:sp macro="" textlink="">
      <xdr:nvSpPr>
        <xdr:cNvPr id="5" name="Down Arrow 4"/>
        <xdr:cNvSpPr/>
      </xdr:nvSpPr>
      <xdr:spPr>
        <a:xfrm>
          <a:off x="12644438" y="2297906"/>
          <a:ext cx="381000" cy="1666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99"/>
  <sheetViews>
    <sheetView tabSelected="1" zoomScale="75" zoomScaleNormal="75" workbookViewId="0">
      <selection activeCell="J30" sqref="J30"/>
    </sheetView>
  </sheetViews>
  <sheetFormatPr defaultRowHeight="12.75"/>
  <cols>
    <col min="1" max="1" width="20" style="40" customWidth="1"/>
    <col min="2" max="2" width="68.42578125" style="1" customWidth="1"/>
    <col min="3" max="3" width="20.5703125" style="41" customWidth="1"/>
    <col min="4" max="4" width="18.7109375" style="41" customWidth="1"/>
    <col min="5" max="5" width="16.7109375" style="41" customWidth="1"/>
    <col min="6" max="6" width="26.42578125" style="1" bestFit="1" customWidth="1"/>
    <col min="7" max="7" width="24" style="1" customWidth="1"/>
    <col min="8" max="8" width="11.42578125" style="1" bestFit="1" customWidth="1"/>
    <col min="9" max="9" width="9.140625" style="1"/>
    <col min="10" max="13" width="9.140625" style="1" customWidth="1"/>
    <col min="14" max="16384" width="9.140625" style="1"/>
  </cols>
  <sheetData>
    <row r="1" spans="1:5" ht="46.5" customHeight="1" thickBot="1">
      <c r="A1" s="147" t="s">
        <v>0</v>
      </c>
      <c r="C1" s="112"/>
      <c r="D1" s="2"/>
      <c r="E1" s="3"/>
    </row>
    <row r="2" spans="1:5" ht="76.5" customHeight="1" thickBot="1">
      <c r="A2" s="4" t="s">
        <v>1</v>
      </c>
      <c r="B2" s="5" t="s">
        <v>2</v>
      </c>
      <c r="C2" s="6" t="s">
        <v>180</v>
      </c>
      <c r="D2" s="7" t="s">
        <v>181</v>
      </c>
      <c r="E2" s="8" t="s">
        <v>182</v>
      </c>
    </row>
    <row r="3" spans="1:5">
      <c r="A3" s="9"/>
      <c r="B3" s="10"/>
      <c r="C3" s="11"/>
      <c r="D3" s="11"/>
      <c r="E3" s="12"/>
    </row>
    <row r="4" spans="1:5">
      <c r="A4" s="9"/>
      <c r="B4" s="10"/>
      <c r="C4" s="11"/>
      <c r="D4" s="11"/>
      <c r="E4" s="13"/>
    </row>
    <row r="5" spans="1:5">
      <c r="A5" s="9"/>
      <c r="B5" s="10"/>
      <c r="C5" s="11"/>
      <c r="D5" s="11"/>
      <c r="E5" s="13"/>
    </row>
    <row r="6" spans="1:5">
      <c r="A6" s="9"/>
      <c r="B6" s="14" t="s">
        <v>3</v>
      </c>
      <c r="C6" s="16"/>
      <c r="D6" s="16"/>
      <c r="E6" s="17"/>
    </row>
    <row r="7" spans="1:5">
      <c r="A7" s="18" t="s">
        <v>4</v>
      </c>
      <c r="B7" s="15" t="s">
        <v>5</v>
      </c>
      <c r="C7" s="16">
        <v>22.67</v>
      </c>
      <c r="D7" s="16">
        <f>ROUND((C7*'2020 - Labour Rates &amp; CPI'!$V$31),2)</f>
        <v>23.27</v>
      </c>
      <c r="E7" s="17">
        <f>ROUND(D7*1.1,2)</f>
        <v>25.6</v>
      </c>
    </row>
    <row r="8" spans="1:5">
      <c r="A8" s="18" t="s">
        <v>6</v>
      </c>
      <c r="B8" s="15" t="s">
        <v>7</v>
      </c>
      <c r="C8" s="16">
        <v>22.67</v>
      </c>
      <c r="D8" s="16">
        <f>ROUND((C8*'2020 - Labour Rates &amp; CPI'!$V$31),2)</f>
        <v>23.27</v>
      </c>
      <c r="E8" s="17">
        <f>ROUND(D8*1.1,2)</f>
        <v>25.6</v>
      </c>
    </row>
    <row r="9" spans="1:5">
      <c r="A9" s="18" t="s">
        <v>8</v>
      </c>
      <c r="B9" s="15" t="s">
        <v>9</v>
      </c>
      <c r="C9" s="16">
        <v>48.29</v>
      </c>
      <c r="D9" s="16">
        <f>ROUND((C9*'2020 - Labour Rates &amp; CPI'!$V$31),2)</f>
        <v>49.56</v>
      </c>
      <c r="E9" s="17">
        <f t="shared" ref="E9:E15" si="0">ROUND(D9*1.1,2)</f>
        <v>54.52</v>
      </c>
    </row>
    <row r="10" spans="1:5">
      <c r="A10" s="18" t="s">
        <v>10</v>
      </c>
      <c r="B10" s="15" t="s">
        <v>11</v>
      </c>
      <c r="C10" s="16">
        <v>48.29</v>
      </c>
      <c r="D10" s="16">
        <f>ROUND((C10*'2020 - Labour Rates &amp; CPI'!$V$31),2)</f>
        <v>49.56</v>
      </c>
      <c r="E10" s="17">
        <f t="shared" si="0"/>
        <v>54.52</v>
      </c>
    </row>
    <row r="11" spans="1:5">
      <c r="A11" s="18" t="s">
        <v>12</v>
      </c>
      <c r="B11" s="15" t="s">
        <v>13</v>
      </c>
      <c r="C11" s="16">
        <v>134.76</v>
      </c>
      <c r="D11" s="16">
        <f>ROUND((C11*'2020 - Labour Rates &amp; CPI'!$V$31),2)</f>
        <v>138.30000000000001</v>
      </c>
      <c r="E11" s="17">
        <f t="shared" si="0"/>
        <v>152.13</v>
      </c>
    </row>
    <row r="12" spans="1:5">
      <c r="A12" s="18" t="s">
        <v>14</v>
      </c>
      <c r="B12" s="15" t="s">
        <v>15</v>
      </c>
      <c r="C12" s="16">
        <v>85.69</v>
      </c>
      <c r="D12" s="16">
        <f>ROUND((C12*'2020 - Labour Rates &amp; CPI'!$V$31),2)</f>
        <v>87.94</v>
      </c>
      <c r="E12" s="17">
        <f t="shared" si="0"/>
        <v>96.73</v>
      </c>
    </row>
    <row r="13" spans="1:5">
      <c r="A13" s="18" t="s">
        <v>16</v>
      </c>
      <c r="B13" s="15" t="s">
        <v>17</v>
      </c>
      <c r="C13" s="16"/>
      <c r="D13" s="16"/>
      <c r="E13" s="17"/>
    </row>
    <row r="14" spans="1:5">
      <c r="A14" s="18" t="s">
        <v>18</v>
      </c>
      <c r="B14" s="15" t="s">
        <v>19</v>
      </c>
      <c r="C14" s="16">
        <v>72.8</v>
      </c>
      <c r="D14" s="16">
        <f>ROUND((C14*'2020 - Labour Rates &amp; CPI'!$V$31),2)</f>
        <v>74.709999999999994</v>
      </c>
      <c r="E14" s="17">
        <f t="shared" si="0"/>
        <v>82.18</v>
      </c>
    </row>
    <row r="15" spans="1:5">
      <c r="A15" s="18" t="s">
        <v>20</v>
      </c>
      <c r="B15" s="15" t="s">
        <v>179</v>
      </c>
      <c r="C15" s="16">
        <v>373.26</v>
      </c>
      <c r="D15" s="16">
        <f>ROUND((C15*'2020 - Labour Rates &amp; CPI'!$V$31),2)</f>
        <v>383.07</v>
      </c>
      <c r="E15" s="17">
        <f t="shared" si="0"/>
        <v>421.38</v>
      </c>
    </row>
    <row r="16" spans="1:5" ht="13.5" thickBot="1">
      <c r="A16" s="19"/>
      <c r="B16" s="20"/>
      <c r="C16" s="21"/>
      <c r="D16" s="21"/>
      <c r="E16" s="17"/>
    </row>
    <row r="17" spans="1:5">
      <c r="A17" s="22"/>
      <c r="B17" s="14" t="s">
        <v>21</v>
      </c>
      <c r="C17" s="23"/>
      <c r="D17" s="23"/>
      <c r="E17" s="24"/>
    </row>
    <row r="18" spans="1:5">
      <c r="A18" s="19"/>
      <c r="B18" s="25" t="s">
        <v>22</v>
      </c>
      <c r="C18" s="23"/>
      <c r="D18" s="23"/>
      <c r="E18" s="17"/>
    </row>
    <row r="19" spans="1:5">
      <c r="A19" s="18" t="s">
        <v>23</v>
      </c>
      <c r="B19" s="15" t="s">
        <v>24</v>
      </c>
      <c r="C19" s="16">
        <v>487.69</v>
      </c>
      <c r="D19" s="16">
        <f>ROUND((C19*'2020 - Labour Rates &amp; CPI'!$V$31),2)</f>
        <v>500.51</v>
      </c>
      <c r="E19" s="17">
        <f>ROUND(D19*1.1,2)</f>
        <v>550.55999999999995</v>
      </c>
    </row>
    <row r="20" spans="1:5">
      <c r="A20" s="18" t="s">
        <v>25</v>
      </c>
      <c r="B20" s="15" t="s">
        <v>26</v>
      </c>
      <c r="C20" s="16">
        <v>487.48</v>
      </c>
      <c r="D20" s="16">
        <f>ROUND((C20*'2020 - Labour Rates &amp; CPI'!$V$31),2)</f>
        <v>500.3</v>
      </c>
      <c r="E20" s="17">
        <f t="shared" ref="E20:E22" si="1">ROUND(D20*1.1,2)</f>
        <v>550.33000000000004</v>
      </c>
    </row>
    <row r="21" spans="1:5">
      <c r="A21" s="18" t="s">
        <v>27</v>
      </c>
      <c r="B21" s="15" t="s">
        <v>28</v>
      </c>
      <c r="C21" s="16">
        <v>744.8</v>
      </c>
      <c r="D21" s="16">
        <f>ROUND((C21*'2020 - Labour Rates &amp; CPI'!$V$31),2)</f>
        <v>764.38</v>
      </c>
      <c r="E21" s="17">
        <f t="shared" si="1"/>
        <v>840.82</v>
      </c>
    </row>
    <row r="22" spans="1:5">
      <c r="A22" s="18" t="s">
        <v>29</v>
      </c>
      <c r="B22" s="15" t="s">
        <v>30</v>
      </c>
      <c r="C22" s="16">
        <v>744.59</v>
      </c>
      <c r="D22" s="16">
        <f>ROUND((C22*'2020 - Labour Rates &amp; CPI'!$V$31),2)</f>
        <v>764.17</v>
      </c>
      <c r="E22" s="17">
        <f t="shared" si="1"/>
        <v>840.59</v>
      </c>
    </row>
    <row r="23" spans="1:5" ht="13.5" thickBot="1">
      <c r="A23" s="26"/>
      <c r="B23" s="20"/>
      <c r="C23" s="21"/>
      <c r="D23" s="21"/>
      <c r="E23" s="27"/>
    </row>
    <row r="24" spans="1:5" ht="36" customHeight="1">
      <c r="A24" s="19"/>
      <c r="B24" s="107" t="s">
        <v>98</v>
      </c>
      <c r="C24" s="23"/>
      <c r="D24" s="23"/>
      <c r="E24" s="17"/>
    </row>
    <row r="25" spans="1:5">
      <c r="A25" s="19" t="s">
        <v>99</v>
      </c>
      <c r="B25" s="15" t="s">
        <v>100</v>
      </c>
      <c r="C25" s="16">
        <v>452.57</v>
      </c>
      <c r="D25" s="16">
        <f>ROUND((C25*'2020 - Labour Rates &amp; CPI'!$V$31),2)</f>
        <v>464.47</v>
      </c>
      <c r="E25" s="17">
        <f>ROUND(D25*1.1,2)</f>
        <v>510.92</v>
      </c>
    </row>
    <row r="26" spans="1:5">
      <c r="A26" s="19" t="s">
        <v>101</v>
      </c>
      <c r="B26" s="15" t="s">
        <v>102</v>
      </c>
      <c r="C26" s="16">
        <v>452.57</v>
      </c>
      <c r="D26" s="16">
        <f>ROUND((C26*'2020 - Labour Rates &amp; CPI'!$V$31),2)</f>
        <v>464.47</v>
      </c>
      <c r="E26" s="17">
        <f t="shared" ref="E26:E28" si="2">ROUND(D26*1.1,2)</f>
        <v>510.92</v>
      </c>
    </row>
    <row r="27" spans="1:5">
      <c r="A27" s="19" t="s">
        <v>103</v>
      </c>
      <c r="B27" s="15" t="s">
        <v>104</v>
      </c>
      <c r="C27" s="16">
        <v>744.8</v>
      </c>
      <c r="D27" s="16">
        <f>ROUND((C27*'2020 - Labour Rates &amp; CPI'!$V$31),2)</f>
        <v>764.38</v>
      </c>
      <c r="E27" s="17">
        <f t="shared" si="2"/>
        <v>840.82</v>
      </c>
    </row>
    <row r="28" spans="1:5">
      <c r="A28" s="19" t="s">
        <v>105</v>
      </c>
      <c r="B28" s="15" t="s">
        <v>106</v>
      </c>
      <c r="C28" s="16">
        <v>744.8</v>
      </c>
      <c r="D28" s="16">
        <f>ROUND((C28*'2020 - Labour Rates &amp; CPI'!$V$31),2)</f>
        <v>764.38</v>
      </c>
      <c r="E28" s="17">
        <f t="shared" si="2"/>
        <v>840.82</v>
      </c>
    </row>
    <row r="29" spans="1:5" ht="13.5" thickBot="1">
      <c r="A29" s="26"/>
      <c r="B29" s="20"/>
      <c r="C29" s="21"/>
      <c r="D29" s="21"/>
      <c r="E29" s="27"/>
    </row>
    <row r="30" spans="1:5" ht="25.5" customHeight="1">
      <c r="A30" s="19"/>
      <c r="B30" s="28" t="s">
        <v>31</v>
      </c>
      <c r="C30" s="23"/>
      <c r="D30" s="23"/>
      <c r="E30" s="17"/>
    </row>
    <row r="31" spans="1:5">
      <c r="A31" s="18" t="s">
        <v>32</v>
      </c>
      <c r="B31" s="15" t="s">
        <v>33</v>
      </c>
      <c r="C31" s="16">
        <v>487.69</v>
      </c>
      <c r="D31" s="16">
        <f>ROUND((C31*'2020 - Labour Rates &amp; CPI'!$V$31),2)</f>
        <v>500.51</v>
      </c>
      <c r="E31" s="17">
        <f>ROUND(D31*1.1,2)</f>
        <v>550.55999999999995</v>
      </c>
    </row>
    <row r="32" spans="1:5">
      <c r="A32" s="29" t="s">
        <v>34</v>
      </c>
      <c r="B32" s="15" t="s">
        <v>35</v>
      </c>
      <c r="C32" s="16">
        <v>487.69</v>
      </c>
      <c r="D32" s="16">
        <f>ROUND((C32*'2020 - Labour Rates &amp; CPI'!$V$31),2)</f>
        <v>500.51</v>
      </c>
      <c r="E32" s="17">
        <f t="shared" ref="E32:E36" si="3">ROUND(D32*1.1,2)</f>
        <v>550.55999999999995</v>
      </c>
    </row>
    <row r="33" spans="1:6">
      <c r="A33" s="18" t="s">
        <v>36</v>
      </c>
      <c r="B33" s="15" t="s">
        <v>37</v>
      </c>
      <c r="C33" s="16">
        <v>487.48</v>
      </c>
      <c r="D33" s="16">
        <f>ROUND((C33*'2020 - Labour Rates &amp; CPI'!$V$31),2)</f>
        <v>500.3</v>
      </c>
      <c r="E33" s="17">
        <f t="shared" si="3"/>
        <v>550.33000000000004</v>
      </c>
    </row>
    <row r="34" spans="1:6">
      <c r="A34" s="29" t="s">
        <v>38</v>
      </c>
      <c r="B34" s="15" t="s">
        <v>39</v>
      </c>
      <c r="C34" s="16">
        <v>744.8</v>
      </c>
      <c r="D34" s="16">
        <f>ROUND((C34*'2020 - Labour Rates &amp; CPI'!$V$31),2)</f>
        <v>764.38</v>
      </c>
      <c r="E34" s="17">
        <f t="shared" si="3"/>
        <v>840.82</v>
      </c>
    </row>
    <row r="35" spans="1:6">
      <c r="A35" s="29" t="s">
        <v>40</v>
      </c>
      <c r="B35" s="15" t="s">
        <v>41</v>
      </c>
      <c r="C35" s="16">
        <v>744.8</v>
      </c>
      <c r="D35" s="16">
        <f>ROUND((C35*'2020 - Labour Rates &amp; CPI'!$V$31),2)</f>
        <v>764.38</v>
      </c>
      <c r="E35" s="17">
        <f t="shared" si="3"/>
        <v>840.82</v>
      </c>
    </row>
    <row r="36" spans="1:6">
      <c r="A36" s="29" t="s">
        <v>42</v>
      </c>
      <c r="B36" s="15" t="s">
        <v>43</v>
      </c>
      <c r="C36" s="16">
        <v>744.59</v>
      </c>
      <c r="D36" s="16">
        <f>ROUND((C36*'2020 - Labour Rates &amp; CPI'!$V$31),2)</f>
        <v>764.17</v>
      </c>
      <c r="E36" s="17">
        <f t="shared" si="3"/>
        <v>840.59</v>
      </c>
    </row>
    <row r="37" spans="1:6" ht="13.5" thickBot="1">
      <c r="A37" s="19"/>
      <c r="B37" s="20"/>
      <c r="C37" s="21"/>
      <c r="D37" s="21"/>
      <c r="E37" s="17"/>
    </row>
    <row r="38" spans="1:6" ht="25.5" customHeight="1">
      <c r="A38" s="22"/>
      <c r="B38" s="28" t="s">
        <v>44</v>
      </c>
      <c r="C38" s="23"/>
      <c r="D38" s="23"/>
      <c r="E38" s="24"/>
    </row>
    <row r="39" spans="1:6">
      <c r="A39" s="30" t="s">
        <v>45</v>
      </c>
      <c r="B39" s="15" t="s">
        <v>33</v>
      </c>
      <c r="C39" s="16">
        <v>452.57</v>
      </c>
      <c r="D39" s="16">
        <f>ROUND((C39*'2020 - Labour Rates &amp; CPI'!$V$31),2)</f>
        <v>464.47</v>
      </c>
      <c r="E39" s="17">
        <f t="shared" ref="E39:E44" si="4">ROUND(D39*1.1,2)</f>
        <v>510.92</v>
      </c>
    </row>
    <row r="40" spans="1:6">
      <c r="A40" s="29" t="s">
        <v>46</v>
      </c>
      <c r="B40" s="15" t="s">
        <v>35</v>
      </c>
      <c r="C40" s="16">
        <v>452.57</v>
      </c>
      <c r="D40" s="16">
        <f>ROUND((C40*'2020 - Labour Rates &amp; CPI'!$V$31),2)</f>
        <v>464.47</v>
      </c>
      <c r="E40" s="17">
        <f t="shared" si="4"/>
        <v>510.92</v>
      </c>
    </row>
    <row r="41" spans="1:6">
      <c r="A41" s="29" t="s">
        <v>47</v>
      </c>
      <c r="B41" s="15" t="s">
        <v>37</v>
      </c>
      <c r="C41" s="16">
        <v>452.57</v>
      </c>
      <c r="D41" s="16">
        <f>ROUND((C41*'2020 - Labour Rates &amp; CPI'!$V$31),2)</f>
        <v>464.47</v>
      </c>
      <c r="E41" s="17">
        <f t="shared" si="4"/>
        <v>510.92</v>
      </c>
    </row>
    <row r="42" spans="1:6">
      <c r="A42" s="29" t="s">
        <v>48</v>
      </c>
      <c r="B42" s="15" t="s">
        <v>39</v>
      </c>
      <c r="C42" s="16">
        <v>744.8</v>
      </c>
      <c r="D42" s="16">
        <f>ROUND((C42*'2020 - Labour Rates &amp; CPI'!$V$31),2)</f>
        <v>764.38</v>
      </c>
      <c r="E42" s="17">
        <f t="shared" si="4"/>
        <v>840.82</v>
      </c>
    </row>
    <row r="43" spans="1:6">
      <c r="A43" s="29" t="s">
        <v>49</v>
      </c>
      <c r="B43" s="15" t="s">
        <v>41</v>
      </c>
      <c r="C43" s="16">
        <v>744.8</v>
      </c>
      <c r="D43" s="16">
        <f>ROUND((C43*'2020 - Labour Rates &amp; CPI'!$V$31),2)</f>
        <v>764.38</v>
      </c>
      <c r="E43" s="17">
        <f t="shared" si="4"/>
        <v>840.82</v>
      </c>
      <c r="F43" s="1" t="s">
        <v>50</v>
      </c>
    </row>
    <row r="44" spans="1:6">
      <c r="A44" s="29" t="s">
        <v>51</v>
      </c>
      <c r="B44" s="15" t="s">
        <v>43</v>
      </c>
      <c r="C44" s="16">
        <v>744.8</v>
      </c>
      <c r="D44" s="16">
        <f>ROUND((C44*'2020 - Labour Rates &amp; CPI'!$V$31),2)</f>
        <v>764.38</v>
      </c>
      <c r="E44" s="17">
        <f t="shared" si="4"/>
        <v>840.82</v>
      </c>
    </row>
    <row r="45" spans="1:6" ht="13.5" thickBot="1">
      <c r="A45" s="26"/>
      <c r="B45" s="20"/>
      <c r="C45" s="21"/>
      <c r="D45" s="21"/>
      <c r="E45" s="27"/>
    </row>
    <row r="46" spans="1:6">
      <c r="A46" s="22"/>
      <c r="B46" s="102" t="s">
        <v>52</v>
      </c>
      <c r="C46" s="16"/>
      <c r="D46" s="16"/>
      <c r="E46" s="17"/>
    </row>
    <row r="47" spans="1:6">
      <c r="A47" s="18" t="s">
        <v>53</v>
      </c>
      <c r="B47" s="15" t="s">
        <v>54</v>
      </c>
      <c r="C47" s="16">
        <v>346.48</v>
      </c>
      <c r="D47" s="16">
        <f>ROUND((C47*'2020 - Labour Rates &amp; CPI'!$V$31),2)</f>
        <v>355.59</v>
      </c>
      <c r="E47" s="17">
        <f t="shared" ref="E47:E65" si="5">ROUND(D47*1.1,2)</f>
        <v>391.15</v>
      </c>
    </row>
    <row r="48" spans="1:6">
      <c r="A48" s="18" t="s">
        <v>55</v>
      </c>
      <c r="B48" s="15" t="s">
        <v>56</v>
      </c>
      <c r="C48" s="16">
        <v>71.650000000000006</v>
      </c>
      <c r="D48" s="16">
        <f>ROUND((C48*'2020 - Labour Rates &amp; CPI'!$V$31),2)</f>
        <v>73.53</v>
      </c>
      <c r="E48" s="17">
        <f t="shared" si="5"/>
        <v>80.88</v>
      </c>
    </row>
    <row r="49" spans="1:5">
      <c r="A49" s="18" t="s">
        <v>57</v>
      </c>
      <c r="B49" s="15" t="s">
        <v>58</v>
      </c>
      <c r="C49" s="16">
        <v>300.52999999999997</v>
      </c>
      <c r="D49" s="16">
        <f>ROUND((C49*'2020 - Labour Rates &amp; CPI'!$V$31),2)</f>
        <v>308.43</v>
      </c>
      <c r="E49" s="17">
        <f t="shared" si="5"/>
        <v>339.27</v>
      </c>
    </row>
    <row r="50" spans="1:5">
      <c r="A50" s="18" t="s">
        <v>59</v>
      </c>
      <c r="B50" s="15" t="s">
        <v>60</v>
      </c>
      <c r="C50" s="16">
        <v>766.82</v>
      </c>
      <c r="D50" s="16">
        <f>ROUND((C50*'2020 - Labour Rates &amp; CPI'!$V$31),2)</f>
        <v>786.98</v>
      </c>
      <c r="E50" s="17">
        <f t="shared" si="5"/>
        <v>865.68</v>
      </c>
    </row>
    <row r="51" spans="1:5">
      <c r="A51" s="18" t="s">
        <v>61</v>
      </c>
      <c r="B51" s="15" t="s">
        <v>62</v>
      </c>
      <c r="C51" s="16">
        <v>99.36</v>
      </c>
      <c r="D51" s="16">
        <f>ROUND((C51*'2020 - Labour Rates &amp; CPI'!$V$31),2)</f>
        <v>101.97</v>
      </c>
      <c r="E51" s="17">
        <f t="shared" si="5"/>
        <v>112.17</v>
      </c>
    </row>
    <row r="52" spans="1:5">
      <c r="A52" s="18" t="s">
        <v>63</v>
      </c>
      <c r="B52" s="15" t="s">
        <v>64</v>
      </c>
      <c r="C52" s="16">
        <v>766.82</v>
      </c>
      <c r="D52" s="16">
        <f>ROUND((C52*'2020 - Labour Rates &amp; CPI'!$V$31),2)</f>
        <v>786.98</v>
      </c>
      <c r="E52" s="17">
        <f t="shared" si="5"/>
        <v>865.68</v>
      </c>
    </row>
    <row r="53" spans="1:5">
      <c r="A53" s="18"/>
      <c r="B53" s="15"/>
      <c r="C53" s="16">
        <v>0</v>
      </c>
      <c r="D53" s="16">
        <f>ROUND((C53*'2020 - Labour Rates &amp; CPI'!$V$31),2)</f>
        <v>0</v>
      </c>
      <c r="E53" s="17"/>
    </row>
    <row r="54" spans="1:5">
      <c r="A54" s="31" t="s">
        <v>65</v>
      </c>
      <c r="B54" s="121" t="s">
        <v>66</v>
      </c>
      <c r="C54" s="16">
        <v>418.14</v>
      </c>
      <c r="D54" s="16">
        <f>ROUND((C54*'2020 - Labour Rates &amp; CPI'!$V$31),2)</f>
        <v>429.13</v>
      </c>
      <c r="E54" s="17">
        <f t="shared" si="5"/>
        <v>472.04</v>
      </c>
    </row>
    <row r="55" spans="1:5">
      <c r="A55" s="31" t="s">
        <v>67</v>
      </c>
      <c r="B55" s="121" t="s">
        <v>68</v>
      </c>
      <c r="C55" s="16">
        <v>489.78</v>
      </c>
      <c r="D55" s="16">
        <f>ROUND((C55*'2020 - Labour Rates &amp; CPI'!$V$31),2)</f>
        <v>502.66</v>
      </c>
      <c r="E55" s="17">
        <f t="shared" si="5"/>
        <v>552.92999999999995</v>
      </c>
    </row>
    <row r="56" spans="1:5">
      <c r="A56" s="31" t="s">
        <v>69</v>
      </c>
      <c r="B56" s="121" t="s">
        <v>70</v>
      </c>
      <c r="C56" s="16">
        <v>561.41999999999996</v>
      </c>
      <c r="D56" s="16">
        <f>ROUND((C56*'2020 - Labour Rates &amp; CPI'!$V$31),2)</f>
        <v>576.17999999999995</v>
      </c>
      <c r="E56" s="17">
        <f t="shared" si="5"/>
        <v>633.79999999999995</v>
      </c>
    </row>
    <row r="57" spans="1:5">
      <c r="A57" s="31" t="s">
        <v>71</v>
      </c>
      <c r="B57" s="121" t="s">
        <v>72</v>
      </c>
      <c r="C57" s="16">
        <v>633.07000000000005</v>
      </c>
      <c r="D57" s="16">
        <f>ROUND((C57*'2020 - Labour Rates &amp; CPI'!$V$31),2)</f>
        <v>649.71</v>
      </c>
      <c r="E57" s="17">
        <f t="shared" si="5"/>
        <v>714.68</v>
      </c>
    </row>
    <row r="58" spans="1:5">
      <c r="A58" s="31" t="s">
        <v>73</v>
      </c>
      <c r="B58" s="121" t="s">
        <v>74</v>
      </c>
      <c r="C58" s="16">
        <v>704.71</v>
      </c>
      <c r="D58" s="16">
        <f>ROUND((C58*'2020 - Labour Rates &amp; CPI'!$V$31),2)</f>
        <v>723.24</v>
      </c>
      <c r="E58" s="17">
        <f t="shared" si="5"/>
        <v>795.56</v>
      </c>
    </row>
    <row r="59" spans="1:5">
      <c r="A59" s="31" t="s">
        <v>75</v>
      </c>
      <c r="B59" s="121" t="s">
        <v>76</v>
      </c>
      <c r="C59" s="16">
        <v>776.34</v>
      </c>
      <c r="D59" s="16">
        <f>ROUND((C59*'2020 - Labour Rates &amp; CPI'!$V$31),2)</f>
        <v>796.75</v>
      </c>
      <c r="E59" s="17">
        <f t="shared" si="5"/>
        <v>876.43</v>
      </c>
    </row>
    <row r="60" spans="1:5">
      <c r="A60" s="31" t="s">
        <v>77</v>
      </c>
      <c r="B60" s="121" t="s">
        <v>78</v>
      </c>
      <c r="C60" s="16">
        <v>866.18</v>
      </c>
      <c r="D60" s="16">
        <f>ROUND((C60*'2020 - Labour Rates &amp; CPI'!$V$31),2)</f>
        <v>888.95</v>
      </c>
      <c r="E60" s="17">
        <f t="shared" si="5"/>
        <v>977.85</v>
      </c>
    </row>
    <row r="61" spans="1:5">
      <c r="A61" s="31" t="s">
        <v>79</v>
      </c>
      <c r="B61" s="121" t="s">
        <v>80</v>
      </c>
      <c r="C61" s="16">
        <v>965.55</v>
      </c>
      <c r="D61" s="16">
        <f>ROUND((C61*'2020 - Labour Rates &amp; CPI'!$V$31),2)</f>
        <v>990.94</v>
      </c>
      <c r="E61" s="17">
        <f t="shared" si="5"/>
        <v>1090.03</v>
      </c>
    </row>
    <row r="62" spans="1:5">
      <c r="A62" s="31" t="s">
        <v>81</v>
      </c>
      <c r="B62" s="121" t="s">
        <v>82</v>
      </c>
      <c r="C62" s="16">
        <v>1064.92</v>
      </c>
      <c r="D62" s="16">
        <f>ROUND((C62*'2020 - Labour Rates &amp; CPI'!$V$31),2)</f>
        <v>1092.92</v>
      </c>
      <c r="E62" s="17">
        <f t="shared" si="5"/>
        <v>1202.21</v>
      </c>
    </row>
    <row r="63" spans="1:5">
      <c r="A63" s="31" t="s">
        <v>83</v>
      </c>
      <c r="B63" s="121" t="s">
        <v>84</v>
      </c>
      <c r="C63" s="16">
        <v>1164.27</v>
      </c>
      <c r="D63" s="16">
        <f>ROUND((C63*'2020 - Labour Rates &amp; CPI'!$V$31),2)</f>
        <v>1194.8800000000001</v>
      </c>
      <c r="E63" s="17">
        <f t="shared" si="5"/>
        <v>1314.37</v>
      </c>
    </row>
    <row r="64" spans="1:5">
      <c r="A64" s="31" t="s">
        <v>85</v>
      </c>
      <c r="B64" s="121" t="s">
        <v>86</v>
      </c>
      <c r="C64" s="16">
        <v>1263.6300000000001</v>
      </c>
      <c r="D64" s="16">
        <f>ROUND((C64*'2020 - Labour Rates &amp; CPI'!$V$31),2)</f>
        <v>1296.8499999999999</v>
      </c>
      <c r="E64" s="17">
        <f t="shared" si="5"/>
        <v>1426.54</v>
      </c>
    </row>
    <row r="65" spans="1:5">
      <c r="A65" s="31" t="s">
        <v>87</v>
      </c>
      <c r="B65" s="121" t="s">
        <v>88</v>
      </c>
      <c r="C65" s="16">
        <v>1363</v>
      </c>
      <c r="D65" s="16">
        <f>ROUND((C65*'2020 - Labour Rates &amp; CPI'!$V$31),2)</f>
        <v>1398.84</v>
      </c>
      <c r="E65" s="17">
        <f t="shared" si="5"/>
        <v>1538.72</v>
      </c>
    </row>
    <row r="66" spans="1:5">
      <c r="A66" s="31"/>
      <c r="B66" s="121"/>
      <c r="C66" s="16"/>
      <c r="D66" s="16"/>
      <c r="E66" s="17"/>
    </row>
    <row r="67" spans="1:5" ht="13.5" thickBot="1">
      <c r="A67" s="32"/>
      <c r="B67" s="20"/>
      <c r="C67" s="120"/>
      <c r="D67" s="21"/>
      <c r="E67" s="17"/>
    </row>
    <row r="68" spans="1:5">
      <c r="A68" s="34"/>
      <c r="B68" s="14" t="s">
        <v>89</v>
      </c>
      <c r="C68" s="23"/>
      <c r="D68" s="23"/>
      <c r="E68" s="24"/>
    </row>
    <row r="69" spans="1:5">
      <c r="A69" s="18" t="s">
        <v>90</v>
      </c>
      <c r="B69" s="15" t="s">
        <v>91</v>
      </c>
      <c r="C69" s="16">
        <v>269.95</v>
      </c>
      <c r="D69" s="16">
        <f>ROUND((C69*'2020 - Labour Rates &amp; CPI'!$V$31),2)</f>
        <v>277.05</v>
      </c>
      <c r="E69" s="17">
        <f t="shared" ref="E69:E72" si="6">ROUND(D69*1.1,2)</f>
        <v>304.76</v>
      </c>
    </row>
    <row r="70" spans="1:5">
      <c r="A70" s="18" t="s">
        <v>92</v>
      </c>
      <c r="B70" s="15" t="s">
        <v>93</v>
      </c>
      <c r="C70" s="16">
        <v>129.53</v>
      </c>
      <c r="D70" s="16">
        <f>ROUND((C70*'2020 - Labour Rates &amp; CPI'!$V$31),2)</f>
        <v>132.94</v>
      </c>
      <c r="E70" s="17">
        <f t="shared" si="6"/>
        <v>146.22999999999999</v>
      </c>
    </row>
    <row r="71" spans="1:5">
      <c r="A71" s="18" t="s">
        <v>94</v>
      </c>
      <c r="B71" s="15" t="s">
        <v>95</v>
      </c>
      <c r="C71" s="16">
        <v>269.62</v>
      </c>
      <c r="D71" s="16">
        <f>ROUND((C71*'2020 - Labour Rates &amp; CPI'!$V$31),2)</f>
        <v>276.70999999999998</v>
      </c>
      <c r="E71" s="17">
        <f t="shared" si="6"/>
        <v>304.38</v>
      </c>
    </row>
    <row r="72" spans="1:5">
      <c r="A72" s="18" t="s">
        <v>96</v>
      </c>
      <c r="B72" s="15" t="s">
        <v>97</v>
      </c>
      <c r="C72" s="16">
        <v>129.53</v>
      </c>
      <c r="D72" s="16">
        <f>ROUND((C72*'2020 - Labour Rates &amp; CPI'!$V$31),2)</f>
        <v>132.94</v>
      </c>
      <c r="E72" s="17">
        <f t="shared" si="6"/>
        <v>146.22999999999999</v>
      </c>
    </row>
    <row r="73" spans="1:5" ht="13.5" thickBot="1">
      <c r="A73" s="32"/>
      <c r="B73" s="20"/>
      <c r="C73" s="21"/>
      <c r="D73" s="27"/>
      <c r="E73" s="27"/>
    </row>
    <row r="74" spans="1:5" ht="19.5" customHeight="1">
      <c r="A74" s="33"/>
      <c r="B74" s="14" t="s">
        <v>128</v>
      </c>
      <c r="C74" s="103"/>
      <c r="D74" s="24"/>
      <c r="E74" s="24"/>
    </row>
    <row r="75" spans="1:5">
      <c r="A75" s="38" t="s">
        <v>129</v>
      </c>
      <c r="B75" s="43" t="s">
        <v>130</v>
      </c>
      <c r="C75" s="103">
        <v>64.39</v>
      </c>
      <c r="D75" s="23">
        <f>ROUND((C75*'2020 - Labour Rates &amp; CPI'!$V$31),2)</f>
        <v>66.08</v>
      </c>
      <c r="E75" s="17">
        <f>ROUND(D75*1.1,2)</f>
        <v>72.69</v>
      </c>
    </row>
    <row r="76" spans="1:5">
      <c r="A76" s="38" t="s">
        <v>131</v>
      </c>
      <c r="B76" s="43" t="s">
        <v>132</v>
      </c>
      <c r="C76" s="103">
        <v>0.87</v>
      </c>
      <c r="D76" s="23">
        <f>ROUND((C76*'2020 - Labour Rates &amp; CPI'!$V$31),2)</f>
        <v>0.89</v>
      </c>
      <c r="E76" s="17">
        <f t="shared" ref="E76:E78" si="7">ROUND(D76*1.1,2)</f>
        <v>0.98</v>
      </c>
    </row>
    <row r="77" spans="1:5">
      <c r="A77" s="44" t="s">
        <v>133</v>
      </c>
      <c r="B77" s="45" t="s">
        <v>134</v>
      </c>
      <c r="C77" s="103">
        <v>10.87</v>
      </c>
      <c r="D77" s="23">
        <f>ROUND((C77*'2020 - Labour Rates &amp; CPI'!$V$31),2)</f>
        <v>11.16</v>
      </c>
      <c r="E77" s="17">
        <f t="shared" si="7"/>
        <v>12.28</v>
      </c>
    </row>
    <row r="78" spans="1:5" ht="13.5" thickBot="1">
      <c r="A78" s="46" t="s">
        <v>135</v>
      </c>
      <c r="B78" s="47" t="s">
        <v>136</v>
      </c>
      <c r="C78" s="108">
        <v>10.87</v>
      </c>
      <c r="D78" s="21">
        <f>ROUND((C78*'2020 - Labour Rates &amp; CPI'!$V$31),2)</f>
        <v>11.16</v>
      </c>
      <c r="E78" s="27">
        <f t="shared" si="7"/>
        <v>12.28</v>
      </c>
    </row>
    <row r="79" spans="1:5">
      <c r="A79" s="33"/>
      <c r="B79" s="35"/>
      <c r="C79" s="36"/>
      <c r="D79" s="36"/>
      <c r="E79" s="36"/>
    </row>
    <row r="80" spans="1:5">
      <c r="A80" s="33"/>
      <c r="B80" s="35"/>
      <c r="C80" s="36"/>
      <c r="D80" s="36"/>
      <c r="E80" s="36"/>
    </row>
    <row r="81" spans="1:5" ht="13.5" thickBot="1">
      <c r="A81" s="33"/>
      <c r="B81" s="35"/>
      <c r="C81" s="36"/>
      <c r="D81" s="36"/>
      <c r="E81" s="36"/>
    </row>
    <row r="82" spans="1:5" ht="18.75" thickBot="1">
      <c r="A82" s="4" t="s">
        <v>1</v>
      </c>
      <c r="B82" s="5" t="s">
        <v>160</v>
      </c>
      <c r="C82" s="1"/>
      <c r="D82" s="1"/>
      <c r="E82" s="1"/>
    </row>
    <row r="83" spans="1:5" ht="57.75" customHeight="1" thickBot="1">
      <c r="A83" s="104"/>
      <c r="B83" s="102" t="s">
        <v>116</v>
      </c>
      <c r="C83" s="101" t="s">
        <v>170</v>
      </c>
      <c r="D83" s="7" t="s">
        <v>192</v>
      </c>
      <c r="E83" s="8" t="s">
        <v>182</v>
      </c>
    </row>
    <row r="84" spans="1:5">
      <c r="A84" s="42" t="s">
        <v>117</v>
      </c>
      <c r="B84" s="106" t="s">
        <v>118</v>
      </c>
      <c r="C84" s="148">
        <v>57.002999650304282</v>
      </c>
      <c r="D84" s="151">
        <v>54.23</v>
      </c>
      <c r="E84" s="149">
        <f>ROUND(D84*1.1,2)</f>
        <v>59.65</v>
      </c>
    </row>
    <row r="85" spans="1:5">
      <c r="A85" s="42" t="s">
        <v>119</v>
      </c>
      <c r="B85" s="106" t="s">
        <v>120</v>
      </c>
      <c r="C85" s="148">
        <v>57.002999650304282</v>
      </c>
      <c r="D85" s="151">
        <v>54.23</v>
      </c>
      <c r="E85" s="149">
        <f t="shared" ref="E85:E87" si="8">ROUND(D85*1.1,2)</f>
        <v>59.65</v>
      </c>
    </row>
    <row r="86" spans="1:5">
      <c r="A86" s="42" t="s">
        <v>121</v>
      </c>
      <c r="B86" s="106" t="s">
        <v>122</v>
      </c>
      <c r="C86" s="148">
        <v>64.275260212488604</v>
      </c>
      <c r="D86" s="151">
        <v>61.16</v>
      </c>
      <c r="E86" s="149">
        <f t="shared" si="8"/>
        <v>67.28</v>
      </c>
    </row>
    <row r="87" spans="1:5">
      <c r="A87" s="42" t="s">
        <v>123</v>
      </c>
      <c r="B87" s="106" t="s">
        <v>124</v>
      </c>
      <c r="C87" s="148">
        <v>68.15393117391497</v>
      </c>
      <c r="D87" s="151">
        <v>64.84</v>
      </c>
      <c r="E87" s="149">
        <f t="shared" si="8"/>
        <v>71.319999999999993</v>
      </c>
    </row>
    <row r="88" spans="1:5" ht="13.5" thickBot="1">
      <c r="A88" s="32"/>
      <c r="B88" s="20"/>
      <c r="C88" s="27"/>
      <c r="D88" s="27"/>
      <c r="E88" s="27"/>
    </row>
    <row r="89" spans="1:5" ht="13.5" thickBot="1">
      <c r="A89" s="33"/>
      <c r="B89" s="35"/>
      <c r="C89" s="36"/>
      <c r="D89" s="36"/>
      <c r="E89" s="36"/>
    </row>
    <row r="90" spans="1:5" ht="63.75" customHeight="1" thickBot="1">
      <c r="A90" s="34"/>
      <c r="B90" s="102" t="s">
        <v>125</v>
      </c>
      <c r="C90" s="101" t="s">
        <v>170</v>
      </c>
      <c r="D90" s="7" t="s">
        <v>192</v>
      </c>
      <c r="E90" s="8" t="s">
        <v>182</v>
      </c>
    </row>
    <row r="91" spans="1:5">
      <c r="A91" s="42" t="s">
        <v>126</v>
      </c>
      <c r="B91" s="106" t="s">
        <v>127</v>
      </c>
      <c r="C91" s="105">
        <v>1.3740000000000001</v>
      </c>
      <c r="D91" s="152">
        <v>1.395</v>
      </c>
      <c r="E91" s="111">
        <f>ROUND(D91*1.1,3)</f>
        <v>1.5349999999999999</v>
      </c>
    </row>
    <row r="92" spans="1:5" ht="13.5" thickBot="1">
      <c r="A92" s="32"/>
      <c r="B92" s="20"/>
      <c r="C92" s="27"/>
      <c r="D92" s="109"/>
      <c r="E92" s="27"/>
    </row>
    <row r="93" spans="1:5" ht="13.5" thickBot="1">
      <c r="A93" s="33"/>
      <c r="B93" s="35"/>
      <c r="C93" s="36"/>
      <c r="D93" s="36"/>
      <c r="E93" s="36"/>
    </row>
    <row r="94" spans="1:5" ht="81" customHeight="1" thickBot="1">
      <c r="A94" s="37"/>
      <c r="B94" s="110" t="s">
        <v>107</v>
      </c>
      <c r="C94" s="6" t="s">
        <v>178</v>
      </c>
      <c r="D94" s="7" t="s">
        <v>191</v>
      </c>
      <c r="E94" s="8" t="s">
        <v>182</v>
      </c>
    </row>
    <row r="95" spans="1:5">
      <c r="A95" s="38" t="s">
        <v>108</v>
      </c>
      <c r="B95" s="15" t="s">
        <v>109</v>
      </c>
      <c r="C95" s="16">
        <v>361.45318570513052</v>
      </c>
      <c r="D95" s="153">
        <v>341.74327858694733</v>
      </c>
      <c r="E95" s="24">
        <f>ROUND(D95*1.1,2)</f>
        <v>375.92</v>
      </c>
    </row>
    <row r="96" spans="1:5">
      <c r="A96" s="38" t="s">
        <v>110</v>
      </c>
      <c r="B96" s="15" t="s">
        <v>111</v>
      </c>
      <c r="C96" s="16">
        <v>368.643782871356</v>
      </c>
      <c r="D96" s="154">
        <v>351.6705950043447</v>
      </c>
      <c r="E96" s="17">
        <f t="shared" ref="E96:E98" si="9">ROUND(D96*1.1,2)</f>
        <v>386.84</v>
      </c>
    </row>
    <row r="97" spans="1:5">
      <c r="A97" s="38" t="s">
        <v>112</v>
      </c>
      <c r="B97" s="15" t="s">
        <v>113</v>
      </c>
      <c r="C97" s="16">
        <v>408.99930359189409</v>
      </c>
      <c r="D97" s="154">
        <v>387.88891719611604</v>
      </c>
      <c r="E97" s="17">
        <f t="shared" si="9"/>
        <v>426.68</v>
      </c>
    </row>
    <row r="98" spans="1:5" ht="13.5" thickBot="1">
      <c r="A98" s="39" t="s">
        <v>114</v>
      </c>
      <c r="B98" s="20" t="s">
        <v>115</v>
      </c>
      <c r="C98" s="21">
        <v>538.65708712740843</v>
      </c>
      <c r="D98" s="155">
        <v>505.75614129786879</v>
      </c>
      <c r="E98" s="27">
        <f t="shared" si="9"/>
        <v>556.33000000000004</v>
      </c>
    </row>
    <row r="99" spans="1:5">
      <c r="A99" s="33"/>
      <c r="B99" s="35"/>
      <c r="C99" s="36"/>
      <c r="D99" s="36"/>
      <c r="E99" s="36"/>
    </row>
  </sheetData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9:W64"/>
  <sheetViews>
    <sheetView zoomScale="80" zoomScaleNormal="80" workbookViewId="0">
      <selection activeCell="V36" sqref="V36:V42"/>
    </sheetView>
  </sheetViews>
  <sheetFormatPr defaultRowHeight="12.75"/>
  <cols>
    <col min="1" max="1" width="41.85546875" style="49" customWidth="1"/>
    <col min="2" max="17" width="15.85546875" style="49" customWidth="1"/>
    <col min="18" max="18" width="9.140625" style="49"/>
    <col min="19" max="19" width="10.28515625" style="49" bestFit="1" customWidth="1"/>
    <col min="20" max="20" width="11.42578125" style="49" bestFit="1" customWidth="1"/>
    <col min="21" max="21" width="13.5703125" style="49" bestFit="1" customWidth="1"/>
    <col min="22" max="22" width="22" style="49" bestFit="1" customWidth="1"/>
    <col min="23" max="23" width="8.5703125" style="49" bestFit="1" customWidth="1"/>
    <col min="24" max="16384" width="9.140625" style="49"/>
  </cols>
  <sheetData>
    <row r="19" spans="1:23" ht="13.5" thickBot="1"/>
    <row r="20" spans="1:23" ht="13.5" thickBot="1">
      <c r="B20" s="159" t="s">
        <v>137</v>
      </c>
      <c r="C20" s="160"/>
      <c r="D20" s="160"/>
      <c r="E20" s="160"/>
      <c r="F20" s="161"/>
    </row>
    <row r="21" spans="1:23">
      <c r="B21" s="53">
        <v>2016</v>
      </c>
      <c r="C21" s="54">
        <v>2017</v>
      </c>
      <c r="D21" s="53">
        <v>2018</v>
      </c>
      <c r="E21" s="54">
        <v>2019</v>
      </c>
      <c r="F21" s="53">
        <v>2020</v>
      </c>
    </row>
    <row r="22" spans="1:23" ht="13.5" thickBot="1">
      <c r="B22" s="56"/>
      <c r="C22" s="57"/>
      <c r="D22" s="56"/>
      <c r="E22" s="57"/>
      <c r="F22" s="56"/>
    </row>
    <row r="23" spans="1:23" ht="13.5" thickBot="1">
      <c r="B23" s="59"/>
      <c r="C23" s="60">
        <v>3.7000000000000002E-3</v>
      </c>
      <c r="D23" s="61">
        <v>7.9000000000000008E-3</v>
      </c>
      <c r="E23" s="61">
        <v>9.5999999999999992E-3</v>
      </c>
      <c r="F23" s="61">
        <v>1.0200000000000001E-2</v>
      </c>
    </row>
    <row r="24" spans="1:23" ht="13.5" thickBot="1"/>
    <row r="25" spans="1:23">
      <c r="D25" s="51" t="s">
        <v>138</v>
      </c>
      <c r="E25" s="52" t="s">
        <v>139</v>
      </c>
      <c r="I25" s="51" t="s">
        <v>138</v>
      </c>
      <c r="J25" s="52" t="s">
        <v>168</v>
      </c>
      <c r="O25" s="51" t="s">
        <v>138</v>
      </c>
      <c r="P25" s="52" t="s">
        <v>169</v>
      </c>
      <c r="U25" s="51" t="s">
        <v>138</v>
      </c>
      <c r="V25" s="52" t="s">
        <v>190</v>
      </c>
    </row>
    <row r="26" spans="1:23" ht="13.5" thickBot="1">
      <c r="D26" s="131"/>
      <c r="E26" s="127" t="s">
        <v>140</v>
      </c>
      <c r="F26" s="114"/>
      <c r="I26" s="55"/>
      <c r="J26" s="127" t="s">
        <v>140</v>
      </c>
      <c r="O26" s="55"/>
      <c r="P26" s="127" t="s">
        <v>140</v>
      </c>
      <c r="U26" s="55"/>
      <c r="V26" s="127" t="s">
        <v>140</v>
      </c>
    </row>
    <row r="27" spans="1:23">
      <c r="C27" s="132" t="s">
        <v>141</v>
      </c>
      <c r="D27" s="133">
        <v>108.6</v>
      </c>
      <c r="E27" s="134">
        <f>C23</f>
        <v>3.7000000000000002E-3</v>
      </c>
      <c r="F27" s="122"/>
      <c r="H27" s="123" t="s">
        <v>167</v>
      </c>
      <c r="I27" s="125">
        <v>110.7</v>
      </c>
      <c r="J27" s="128">
        <f>D23</f>
        <v>7.9000000000000008E-3</v>
      </c>
      <c r="K27" s="139">
        <v>7.9000000000000008E-3</v>
      </c>
      <c r="N27" s="123" t="s">
        <v>177</v>
      </c>
      <c r="O27" s="125">
        <v>113</v>
      </c>
      <c r="P27" s="128">
        <f>E23</f>
        <v>9.5999999999999992E-3</v>
      </c>
      <c r="Q27" s="144">
        <f>P27</f>
        <v>9.5999999999999992E-3</v>
      </c>
      <c r="T27" s="123" t="s">
        <v>183</v>
      </c>
      <c r="U27" s="125">
        <v>114.8</v>
      </c>
      <c r="V27" s="128">
        <f>F23</f>
        <v>1.0200000000000001E-2</v>
      </c>
      <c r="W27" s="144">
        <f>V27</f>
        <v>1.0200000000000001E-2</v>
      </c>
    </row>
    <row r="28" spans="1:23" ht="13.5" thickBot="1">
      <c r="B28" s="58" t="s">
        <v>142</v>
      </c>
      <c r="C28" s="135">
        <v>107.5</v>
      </c>
      <c r="D28" s="62"/>
      <c r="E28" s="136"/>
      <c r="G28" s="58" t="s">
        <v>141</v>
      </c>
      <c r="H28" s="124">
        <v>108.6</v>
      </c>
      <c r="I28" s="48"/>
      <c r="J28" s="129"/>
      <c r="M28" s="58" t="s">
        <v>167</v>
      </c>
      <c r="N28" s="124">
        <v>110.7</v>
      </c>
      <c r="O28" s="48"/>
      <c r="P28" s="129"/>
      <c r="S28" s="58" t="s">
        <v>177</v>
      </c>
      <c r="T28" s="124">
        <v>113</v>
      </c>
      <c r="U28" s="48"/>
      <c r="V28" s="129"/>
    </row>
    <row r="29" spans="1:23" ht="13.5" thickBot="1">
      <c r="C29" s="137">
        <f>D27/C28</f>
        <v>1.0102325581395348</v>
      </c>
      <c r="D29" s="67"/>
      <c r="E29" s="138">
        <v>1.0232557999999999E-2</v>
      </c>
      <c r="H29" s="130">
        <f>I27/H28</f>
        <v>1.0193370165745856</v>
      </c>
      <c r="I29" s="126"/>
      <c r="J29" s="130">
        <v>1.934E-2</v>
      </c>
      <c r="K29" s="141">
        <v>1.93370166E-2</v>
      </c>
      <c r="N29" s="130">
        <f>O27/N28</f>
        <v>1.0207768744354111</v>
      </c>
      <c r="O29" s="126"/>
      <c r="P29" s="130">
        <v>2.0776874435411097E-2</v>
      </c>
      <c r="Q29" s="145">
        <f>P29</f>
        <v>2.0776874435411097E-2</v>
      </c>
      <c r="T29" s="130">
        <f>U27/T28</f>
        <v>1.0159292035398231</v>
      </c>
      <c r="U29" s="126"/>
      <c r="V29" s="66">
        <v>1.5929203539820001E-2</v>
      </c>
      <c r="W29" s="145">
        <f>V29</f>
        <v>1.5929203539820001E-2</v>
      </c>
    </row>
    <row r="30" spans="1:23">
      <c r="A30" s="63"/>
      <c r="C30" s="64"/>
      <c r="D30" s="50"/>
      <c r="H30" s="64"/>
      <c r="I30" s="50"/>
      <c r="N30" s="64"/>
      <c r="O30" s="50"/>
      <c r="T30" s="64"/>
      <c r="U30" s="50"/>
    </row>
    <row r="31" spans="1:23" ht="38.25">
      <c r="D31" s="65" t="s">
        <v>143</v>
      </c>
      <c r="E31" s="66">
        <f>C29+E27</f>
        <v>1.0139325581395349</v>
      </c>
      <c r="I31" s="119" t="s">
        <v>143</v>
      </c>
      <c r="J31" s="146">
        <f>(1+K29)*(1+K27)</f>
        <v>1.0273897790311399</v>
      </c>
      <c r="K31" s="140"/>
      <c r="O31" s="119" t="s">
        <v>143</v>
      </c>
      <c r="P31" s="146">
        <f>(1+Q29)*(1+Q27)</f>
        <v>1.030576332429991</v>
      </c>
      <c r="Q31" s="140"/>
      <c r="U31" s="119" t="s">
        <v>143</v>
      </c>
      <c r="V31" s="146">
        <f>(1+W29)*(1+W27)</f>
        <v>1.0262916814159262</v>
      </c>
      <c r="W31" s="140"/>
    </row>
    <row r="33" spans="1:22" ht="13.5" thickBot="1"/>
    <row r="34" spans="1:22">
      <c r="B34" s="67"/>
      <c r="C34" s="156" t="s">
        <v>144</v>
      </c>
      <c r="D34" s="162"/>
      <c r="E34" s="162"/>
      <c r="F34" s="143"/>
      <c r="G34" s="67"/>
      <c r="H34" s="156" t="s">
        <v>163</v>
      </c>
      <c r="I34" s="157"/>
      <c r="J34" s="158"/>
      <c r="M34" s="67"/>
      <c r="N34" s="156" t="s">
        <v>173</v>
      </c>
      <c r="O34" s="157"/>
      <c r="P34" s="158"/>
      <c r="S34" s="67"/>
      <c r="T34" s="156" t="s">
        <v>187</v>
      </c>
      <c r="U34" s="157"/>
      <c r="V34" s="158"/>
    </row>
    <row r="35" spans="1:22" ht="39" thickBot="1">
      <c r="B35" s="71" t="s">
        <v>148</v>
      </c>
      <c r="C35" s="72" t="s">
        <v>149</v>
      </c>
      <c r="D35" s="73" t="s">
        <v>150</v>
      </c>
      <c r="E35" s="73" t="s">
        <v>151</v>
      </c>
      <c r="F35" s="115"/>
      <c r="G35" s="73" t="s">
        <v>164</v>
      </c>
      <c r="H35" s="72" t="s">
        <v>165</v>
      </c>
      <c r="I35" s="73" t="s">
        <v>150</v>
      </c>
      <c r="J35" s="74" t="s">
        <v>166</v>
      </c>
      <c r="M35" s="73" t="s">
        <v>171</v>
      </c>
      <c r="N35" s="72" t="s">
        <v>172</v>
      </c>
      <c r="O35" s="73" t="s">
        <v>150</v>
      </c>
      <c r="P35" s="74" t="s">
        <v>174</v>
      </c>
      <c r="S35" s="73" t="s">
        <v>184</v>
      </c>
      <c r="T35" s="72" t="s">
        <v>185</v>
      </c>
      <c r="U35" s="73" t="s">
        <v>150</v>
      </c>
      <c r="V35" s="74" t="s">
        <v>186</v>
      </c>
    </row>
    <row r="36" spans="1:22">
      <c r="B36" s="78">
        <f t="shared" ref="B36:B42" si="0">B47</f>
        <v>123.25</v>
      </c>
      <c r="C36" s="79">
        <f t="shared" ref="C36:C42" si="1">SUM(B36*$C$29)</f>
        <v>124.51116279069767</v>
      </c>
      <c r="D36" s="80">
        <f t="shared" ref="D36:D42" si="2">C36*$E$27</f>
        <v>0.46069130232558136</v>
      </c>
      <c r="E36" s="116">
        <f>ROUND(SUM(C36:D36),2)</f>
        <v>124.97</v>
      </c>
      <c r="F36" s="113"/>
      <c r="G36" s="78">
        <f t="shared" ref="G36:G42" si="3">C47</f>
        <v>124.97</v>
      </c>
      <c r="H36" s="79">
        <f>SUM(G36*$H$29)</f>
        <v>127.38654696132596</v>
      </c>
      <c r="I36" s="80">
        <f>H36*$J$27</f>
        <v>1.0063537209944753</v>
      </c>
      <c r="J36" s="116">
        <f>ROUND(SUM(H36:I36),2)</f>
        <v>128.38999999999999</v>
      </c>
      <c r="K36" s="113"/>
      <c r="M36" s="78">
        <f t="shared" ref="M36:M42" si="4">E47</f>
        <v>128.38999999999999</v>
      </c>
      <c r="N36" s="79">
        <f>SUM(M36*$N$29)</f>
        <v>131.05754290876243</v>
      </c>
      <c r="O36" s="80">
        <f>N36*$P$27</f>
        <v>1.2581524119241192</v>
      </c>
      <c r="P36" s="116">
        <f>ROUND(SUM(N36:O36),2)</f>
        <v>132.32</v>
      </c>
      <c r="S36" s="78">
        <f>G47</f>
        <v>132.32</v>
      </c>
      <c r="T36" s="79">
        <f>SUM(S36*$T$29)</f>
        <v>134.42775221238938</v>
      </c>
      <c r="U36" s="80">
        <f>T36*$V$27</f>
        <v>1.3711630725663717</v>
      </c>
      <c r="V36" s="116">
        <f>ROUND(SUM(T36:U36),2)</f>
        <v>135.80000000000001</v>
      </c>
    </row>
    <row r="37" spans="1:22">
      <c r="B37" s="81">
        <f t="shared" si="0"/>
        <v>175.03</v>
      </c>
      <c r="C37" s="82">
        <f t="shared" si="1"/>
        <v>176.82100465116278</v>
      </c>
      <c r="D37" s="83">
        <f t="shared" si="2"/>
        <v>0.65423771720930235</v>
      </c>
      <c r="E37" s="117">
        <f>ROUND(SUM(C37:D37),2)</f>
        <v>177.48</v>
      </c>
      <c r="F37" s="113"/>
      <c r="G37" s="81">
        <f t="shared" si="3"/>
        <v>177.48</v>
      </c>
      <c r="H37" s="82">
        <f t="shared" ref="H37:H42" si="5">SUM(G37*$H$29)</f>
        <v>180.91193370165746</v>
      </c>
      <c r="I37" s="83">
        <f t="shared" ref="I37:I42" si="6">H37*$J$27</f>
        <v>1.4292042762430941</v>
      </c>
      <c r="J37" s="117">
        <f>ROUND(SUM(H37:I37),2)</f>
        <v>182.34</v>
      </c>
      <c r="K37" s="113"/>
      <c r="M37" s="81">
        <f t="shared" si="4"/>
        <v>182.34</v>
      </c>
      <c r="N37" s="82">
        <f t="shared" ref="N37:N42" si="7">SUM(M37*$N$29)</f>
        <v>186.12845528455287</v>
      </c>
      <c r="O37" s="83">
        <f t="shared" ref="O37:O42" si="8">N37*$P$27</f>
        <v>1.7868331707317073</v>
      </c>
      <c r="P37" s="117">
        <f>ROUND(SUM(N37:O37),2)</f>
        <v>187.92</v>
      </c>
      <c r="S37" s="81">
        <f t="shared" ref="S37:S42" si="9">G48</f>
        <v>187.92</v>
      </c>
      <c r="T37" s="82">
        <f t="shared" ref="T37:T42" si="10">SUM(S37*$T$29)</f>
        <v>190.91341592920355</v>
      </c>
      <c r="U37" s="83">
        <f t="shared" ref="U37:U42" si="11">T37*$V$27</f>
        <v>1.9473168424778764</v>
      </c>
      <c r="V37" s="117">
        <f>ROUND(SUM(T37:U37),2)</f>
        <v>192.86</v>
      </c>
    </row>
    <row r="38" spans="1:22">
      <c r="B38" s="81">
        <f t="shared" si="0"/>
        <v>144.47999999999999</v>
      </c>
      <c r="C38" s="82">
        <f t="shared" si="1"/>
        <v>145.95839999999998</v>
      </c>
      <c r="D38" s="83">
        <f t="shared" si="2"/>
        <v>0.54004607999999998</v>
      </c>
      <c r="E38" s="117">
        <f>ROUND(SUM(C38:D38),2)</f>
        <v>146.5</v>
      </c>
      <c r="F38" s="113"/>
      <c r="G38" s="81">
        <f t="shared" si="3"/>
        <v>146.5</v>
      </c>
      <c r="H38" s="82">
        <f t="shared" si="5"/>
        <v>149.33287292817678</v>
      </c>
      <c r="I38" s="83">
        <f t="shared" si="6"/>
        <v>1.1797296961325967</v>
      </c>
      <c r="J38" s="117">
        <f>ROUND(SUM(H38:I38),2)</f>
        <v>150.51</v>
      </c>
      <c r="K38" s="113"/>
      <c r="M38" s="81">
        <f t="shared" si="4"/>
        <v>150.51</v>
      </c>
      <c r="N38" s="82">
        <f t="shared" si="7"/>
        <v>153.63712737127372</v>
      </c>
      <c r="O38" s="83">
        <f t="shared" si="8"/>
        <v>1.4749164227642275</v>
      </c>
      <c r="P38" s="117">
        <f>ROUND(SUM(N38:O38),2)</f>
        <v>155.11000000000001</v>
      </c>
      <c r="S38" s="81">
        <f t="shared" si="9"/>
        <v>155.11000000000001</v>
      </c>
      <c r="T38" s="82">
        <f t="shared" si="10"/>
        <v>157.58077876106196</v>
      </c>
      <c r="U38" s="83">
        <f t="shared" si="11"/>
        <v>1.6073239433628321</v>
      </c>
      <c r="V38" s="117">
        <f>ROUND(SUM(T38:U38),2)</f>
        <v>159.19</v>
      </c>
    </row>
    <row r="39" spans="1:22">
      <c r="B39" s="81">
        <f t="shared" si="0"/>
        <v>196.27</v>
      </c>
      <c r="C39" s="82">
        <f t="shared" si="1"/>
        <v>198.27834418604652</v>
      </c>
      <c r="D39" s="83">
        <f t="shared" si="2"/>
        <v>0.73362987348837216</v>
      </c>
      <c r="E39" s="117">
        <f>ROUND(SUM(C39:D39),2)</f>
        <v>199.01</v>
      </c>
      <c r="F39" s="113"/>
      <c r="G39" s="81">
        <f t="shared" si="3"/>
        <v>199.01</v>
      </c>
      <c r="H39" s="82">
        <f t="shared" si="5"/>
        <v>202.85825966850828</v>
      </c>
      <c r="I39" s="83">
        <f t="shared" si="6"/>
        <v>1.6025802513812155</v>
      </c>
      <c r="J39" s="117">
        <f>ROUND(SUM(H39:I39),2)</f>
        <v>204.46</v>
      </c>
      <c r="K39" s="113"/>
      <c r="M39" s="81">
        <f t="shared" si="4"/>
        <v>204.46</v>
      </c>
      <c r="N39" s="82">
        <f t="shared" si="7"/>
        <v>208.70803974706416</v>
      </c>
      <c r="O39" s="83">
        <f t="shared" si="8"/>
        <v>2.0035971815718159</v>
      </c>
      <c r="P39" s="117">
        <f>ROUND(SUM(N39:O39),2)</f>
        <v>210.71</v>
      </c>
      <c r="S39" s="81">
        <f t="shared" si="9"/>
        <v>210.71</v>
      </c>
      <c r="T39" s="82">
        <f t="shared" si="10"/>
        <v>214.06644247787614</v>
      </c>
      <c r="U39" s="83">
        <f t="shared" si="11"/>
        <v>2.1834777132743368</v>
      </c>
      <c r="V39" s="117">
        <f>ROUND(SUM(T39:U39),2)</f>
        <v>216.25</v>
      </c>
    </row>
    <row r="40" spans="1:22">
      <c r="B40" s="81">
        <f t="shared" si="0"/>
        <v>95.23</v>
      </c>
      <c r="C40" s="82">
        <f t="shared" si="1"/>
        <v>96.204446511627907</v>
      </c>
      <c r="D40" s="83">
        <f t="shared" si="2"/>
        <v>0.35595645209302329</v>
      </c>
      <c r="E40" s="117">
        <f t="shared" ref="E40:E42" si="12">ROUND(SUM(C40:D40),2)</f>
        <v>96.56</v>
      </c>
      <c r="F40" s="113"/>
      <c r="G40" s="81">
        <f t="shared" si="3"/>
        <v>96.56</v>
      </c>
      <c r="H40" s="82">
        <f t="shared" si="5"/>
        <v>98.427182320441986</v>
      </c>
      <c r="I40" s="83">
        <f t="shared" si="6"/>
        <v>0.77757474033149176</v>
      </c>
      <c r="J40" s="117">
        <f t="shared" ref="J40:J42" si="13">ROUND(SUM(H40:I40),2)</f>
        <v>99.2</v>
      </c>
      <c r="K40" s="113"/>
      <c r="M40" s="81">
        <f t="shared" si="4"/>
        <v>99.2</v>
      </c>
      <c r="N40" s="82">
        <f t="shared" si="7"/>
        <v>101.26106594399279</v>
      </c>
      <c r="O40" s="83">
        <f t="shared" si="8"/>
        <v>0.97210623306233068</v>
      </c>
      <c r="P40" s="117">
        <f t="shared" ref="P40:P42" si="14">ROUND(SUM(N40:O40),2)</f>
        <v>102.23</v>
      </c>
      <c r="S40" s="81">
        <f t="shared" si="9"/>
        <v>102.23</v>
      </c>
      <c r="T40" s="82">
        <f t="shared" si="10"/>
        <v>103.85844247787611</v>
      </c>
      <c r="U40" s="83">
        <f t="shared" si="11"/>
        <v>1.0593561132743363</v>
      </c>
      <c r="V40" s="117">
        <f t="shared" ref="V40:V42" si="15">ROUND(SUM(T40:U40),2)</f>
        <v>104.92</v>
      </c>
    </row>
    <row r="41" spans="1:22">
      <c r="B41" s="81">
        <f t="shared" si="0"/>
        <v>181.51</v>
      </c>
      <c r="C41" s="82">
        <f t="shared" si="1"/>
        <v>183.36731162790696</v>
      </c>
      <c r="D41" s="83">
        <f t="shared" si="2"/>
        <v>0.67845905302325582</v>
      </c>
      <c r="E41" s="117">
        <f t="shared" si="12"/>
        <v>184.05</v>
      </c>
      <c r="F41" s="113"/>
      <c r="G41" s="81">
        <f t="shared" si="3"/>
        <v>184.05</v>
      </c>
      <c r="H41" s="82">
        <f t="shared" si="5"/>
        <v>187.6089779005525</v>
      </c>
      <c r="I41" s="83">
        <f t="shared" si="6"/>
        <v>1.482110925414365</v>
      </c>
      <c r="J41" s="117">
        <f t="shared" si="13"/>
        <v>189.09</v>
      </c>
      <c r="K41" s="113"/>
      <c r="M41" s="81">
        <f t="shared" si="4"/>
        <v>189.09</v>
      </c>
      <c r="N41" s="82">
        <f t="shared" si="7"/>
        <v>193.01869918699188</v>
      </c>
      <c r="O41" s="83">
        <f t="shared" si="8"/>
        <v>1.8529795121951218</v>
      </c>
      <c r="P41" s="117">
        <f t="shared" si="14"/>
        <v>194.87</v>
      </c>
      <c r="S41" s="81">
        <f t="shared" si="9"/>
        <v>194.87</v>
      </c>
      <c r="T41" s="82">
        <f t="shared" si="10"/>
        <v>197.97412389380534</v>
      </c>
      <c r="U41" s="83">
        <f t="shared" si="11"/>
        <v>2.0193360637168145</v>
      </c>
      <c r="V41" s="117">
        <f t="shared" si="15"/>
        <v>199.99</v>
      </c>
    </row>
    <row r="42" spans="1:22">
      <c r="B42" s="81">
        <f t="shared" si="0"/>
        <v>181.51</v>
      </c>
      <c r="C42" s="82">
        <f t="shared" si="1"/>
        <v>183.36731162790696</v>
      </c>
      <c r="D42" s="83">
        <f t="shared" si="2"/>
        <v>0.67845905302325582</v>
      </c>
      <c r="E42" s="117">
        <f t="shared" si="12"/>
        <v>184.05</v>
      </c>
      <c r="F42" s="113"/>
      <c r="G42" s="81">
        <f t="shared" si="3"/>
        <v>184.05</v>
      </c>
      <c r="H42" s="82">
        <f t="shared" si="5"/>
        <v>187.6089779005525</v>
      </c>
      <c r="I42" s="83">
        <f t="shared" si="6"/>
        <v>1.482110925414365</v>
      </c>
      <c r="J42" s="117">
        <f t="shared" si="13"/>
        <v>189.09</v>
      </c>
      <c r="K42" s="113"/>
      <c r="M42" s="81">
        <f t="shared" si="4"/>
        <v>189.09</v>
      </c>
      <c r="N42" s="82">
        <f t="shared" si="7"/>
        <v>193.01869918699188</v>
      </c>
      <c r="O42" s="83">
        <f t="shared" si="8"/>
        <v>1.8529795121951218</v>
      </c>
      <c r="P42" s="117">
        <f t="shared" si="14"/>
        <v>194.87</v>
      </c>
      <c r="S42" s="81">
        <f t="shared" si="9"/>
        <v>194.87</v>
      </c>
      <c r="T42" s="82">
        <f t="shared" si="10"/>
        <v>197.97412389380534</v>
      </c>
      <c r="U42" s="83">
        <f t="shared" si="11"/>
        <v>2.0193360637168145</v>
      </c>
      <c r="V42" s="117">
        <f t="shared" si="15"/>
        <v>199.99</v>
      </c>
    </row>
    <row r="43" spans="1:22" ht="13.5" thickBot="1">
      <c r="B43" s="90"/>
      <c r="C43" s="89"/>
      <c r="D43" s="89"/>
      <c r="E43" s="118"/>
      <c r="F43" s="48"/>
      <c r="G43" s="90"/>
      <c r="H43" s="89"/>
      <c r="I43" s="89"/>
      <c r="J43" s="118"/>
      <c r="M43" s="90"/>
      <c r="N43" s="89"/>
      <c r="O43" s="89"/>
      <c r="P43" s="118"/>
      <c r="S43" s="90"/>
      <c r="T43" s="89"/>
      <c r="U43" s="89"/>
      <c r="V43" s="118"/>
    </row>
    <row r="44" spans="1:22" ht="24" customHeight="1">
      <c r="A44" s="91"/>
      <c r="B44" s="92"/>
      <c r="C44" s="92"/>
      <c r="D44" s="86"/>
      <c r="E44" s="86"/>
      <c r="F44" s="86"/>
      <c r="G44" s="86"/>
    </row>
    <row r="45" spans="1:22" s="50" customFormat="1" ht="13.5" thickBot="1">
      <c r="A45" s="91"/>
      <c r="B45" s="93"/>
      <c r="C45" s="93"/>
      <c r="D45" s="93"/>
      <c r="E45" s="93"/>
      <c r="F45" s="93"/>
      <c r="G45" s="93"/>
    </row>
    <row r="46" spans="1:22" s="50" customFormat="1" ht="51.75" thickBot="1">
      <c r="A46" s="68" t="s">
        <v>159</v>
      </c>
      <c r="B46" s="6" t="s">
        <v>145</v>
      </c>
      <c r="C46" s="69" t="s">
        <v>146</v>
      </c>
      <c r="D46" s="70" t="s">
        <v>147</v>
      </c>
      <c r="E46" s="69" t="s">
        <v>161</v>
      </c>
      <c r="F46" s="70" t="s">
        <v>162</v>
      </c>
      <c r="G46" s="69" t="s">
        <v>175</v>
      </c>
      <c r="H46" s="70" t="s">
        <v>176</v>
      </c>
      <c r="I46" s="69" t="s">
        <v>188</v>
      </c>
      <c r="J46" s="70" t="s">
        <v>189</v>
      </c>
    </row>
    <row r="47" spans="1:22" s="50" customFormat="1">
      <c r="A47" s="75" t="s">
        <v>152</v>
      </c>
      <c r="B47" s="76">
        <v>123.25</v>
      </c>
      <c r="C47" s="77">
        <f t="shared" ref="C47:C53" si="16">E36</f>
        <v>124.97</v>
      </c>
      <c r="D47" s="77">
        <f>ROUND(C47*1.1,2)</f>
        <v>137.47</v>
      </c>
      <c r="E47" s="77">
        <f>J36</f>
        <v>128.38999999999999</v>
      </c>
      <c r="F47" s="77">
        <f>ROUND(E47*1.1,2)</f>
        <v>141.22999999999999</v>
      </c>
      <c r="G47" s="77">
        <f>P36</f>
        <v>132.32</v>
      </c>
      <c r="H47" s="77">
        <f>ROUND(G47*1.1,2)</f>
        <v>145.55000000000001</v>
      </c>
      <c r="I47" s="77">
        <f>V36</f>
        <v>135.80000000000001</v>
      </c>
      <c r="J47" s="77">
        <f>ROUND(I47*1.1,2)</f>
        <v>149.38</v>
      </c>
    </row>
    <row r="48" spans="1:22" s="50" customFormat="1">
      <c r="A48" s="75" t="s">
        <v>153</v>
      </c>
      <c r="B48" s="76">
        <v>175.03</v>
      </c>
      <c r="C48" s="76">
        <f t="shared" si="16"/>
        <v>177.48</v>
      </c>
      <c r="D48" s="76">
        <f>ROUND(C48*1.1,2)</f>
        <v>195.23</v>
      </c>
      <c r="E48" s="76">
        <f t="shared" ref="E48:E53" si="17">J37</f>
        <v>182.34</v>
      </c>
      <c r="F48" s="76">
        <f>ROUND(E48*1.1,2)</f>
        <v>200.57</v>
      </c>
      <c r="G48" s="76">
        <f t="shared" ref="G48:G53" si="18">P37</f>
        <v>187.92</v>
      </c>
      <c r="H48" s="76">
        <f>ROUND(G48*1.1,2)</f>
        <v>206.71</v>
      </c>
      <c r="I48" s="76">
        <f t="shared" ref="I48:I53" si="19">V37</f>
        <v>192.86</v>
      </c>
      <c r="J48" s="76">
        <f>ROUND(I48*1.1,2)</f>
        <v>212.15</v>
      </c>
      <c r="K48" s="150"/>
      <c r="L48" s="143"/>
      <c r="M48" s="94"/>
    </row>
    <row r="49" spans="1:13" s="50" customFormat="1">
      <c r="A49" s="75" t="s">
        <v>154</v>
      </c>
      <c r="B49" s="76">
        <v>144.47999999999999</v>
      </c>
      <c r="C49" s="76">
        <f t="shared" si="16"/>
        <v>146.5</v>
      </c>
      <c r="D49" s="76">
        <f t="shared" ref="D49:F53" si="20">ROUND(C49*1.1,2)</f>
        <v>161.15</v>
      </c>
      <c r="E49" s="76">
        <f t="shared" si="17"/>
        <v>150.51</v>
      </c>
      <c r="F49" s="76">
        <f t="shared" si="20"/>
        <v>165.56</v>
      </c>
      <c r="G49" s="76">
        <f t="shared" si="18"/>
        <v>155.11000000000001</v>
      </c>
      <c r="H49" s="76">
        <f t="shared" ref="H49:H53" si="21">ROUND(G49*1.1,2)</f>
        <v>170.62</v>
      </c>
      <c r="I49" s="76">
        <f t="shared" si="19"/>
        <v>159.19</v>
      </c>
      <c r="J49" s="76">
        <f t="shared" ref="J49:J53" si="22">ROUND(I49*1.1,2)</f>
        <v>175.11</v>
      </c>
      <c r="K49" s="94"/>
      <c r="L49" s="94"/>
      <c r="M49" s="142"/>
    </row>
    <row r="50" spans="1:13" s="50" customFormat="1">
      <c r="A50" s="75" t="s">
        <v>155</v>
      </c>
      <c r="B50" s="76">
        <v>196.27</v>
      </c>
      <c r="C50" s="76">
        <f t="shared" si="16"/>
        <v>199.01</v>
      </c>
      <c r="D50" s="76">
        <f t="shared" si="20"/>
        <v>218.91</v>
      </c>
      <c r="E50" s="76">
        <f t="shared" si="17"/>
        <v>204.46</v>
      </c>
      <c r="F50" s="76">
        <f t="shared" si="20"/>
        <v>224.91</v>
      </c>
      <c r="G50" s="76">
        <f t="shared" si="18"/>
        <v>210.71</v>
      </c>
      <c r="H50" s="76">
        <f t="shared" si="21"/>
        <v>231.78</v>
      </c>
      <c r="I50" s="76">
        <f t="shared" si="19"/>
        <v>216.25</v>
      </c>
      <c r="J50" s="76">
        <f t="shared" si="22"/>
        <v>237.88</v>
      </c>
      <c r="K50" s="84"/>
      <c r="L50" s="84"/>
      <c r="M50" s="84"/>
    </row>
    <row r="51" spans="1:13" s="50" customFormat="1">
      <c r="A51" s="85" t="s">
        <v>156</v>
      </c>
      <c r="B51" s="76">
        <v>95.23</v>
      </c>
      <c r="C51" s="76">
        <f t="shared" si="16"/>
        <v>96.56</v>
      </c>
      <c r="D51" s="76">
        <f t="shared" si="20"/>
        <v>106.22</v>
      </c>
      <c r="E51" s="76">
        <f t="shared" si="17"/>
        <v>99.2</v>
      </c>
      <c r="F51" s="76">
        <f t="shared" si="20"/>
        <v>109.12</v>
      </c>
      <c r="G51" s="76">
        <f t="shared" si="18"/>
        <v>102.23</v>
      </c>
      <c r="H51" s="76">
        <f t="shared" si="21"/>
        <v>112.45</v>
      </c>
      <c r="I51" s="76">
        <f t="shared" si="19"/>
        <v>104.92</v>
      </c>
      <c r="J51" s="76">
        <f t="shared" si="22"/>
        <v>115.41</v>
      </c>
      <c r="K51" s="84"/>
      <c r="L51" s="84"/>
      <c r="M51" s="84"/>
    </row>
    <row r="52" spans="1:13" s="50" customFormat="1">
      <c r="A52" s="85" t="s">
        <v>157</v>
      </c>
      <c r="B52" s="76">
        <v>181.51</v>
      </c>
      <c r="C52" s="76">
        <f t="shared" si="16"/>
        <v>184.05</v>
      </c>
      <c r="D52" s="76">
        <f t="shared" si="20"/>
        <v>202.46</v>
      </c>
      <c r="E52" s="76">
        <f t="shared" si="17"/>
        <v>189.09</v>
      </c>
      <c r="F52" s="76">
        <f t="shared" si="20"/>
        <v>208</v>
      </c>
      <c r="G52" s="76">
        <f t="shared" si="18"/>
        <v>194.87</v>
      </c>
      <c r="H52" s="76">
        <f t="shared" si="21"/>
        <v>214.36</v>
      </c>
      <c r="I52" s="76">
        <f t="shared" si="19"/>
        <v>199.99</v>
      </c>
      <c r="J52" s="76">
        <f t="shared" si="22"/>
        <v>219.99</v>
      </c>
      <c r="K52" s="84"/>
      <c r="L52" s="84"/>
      <c r="M52" s="84"/>
    </row>
    <row r="53" spans="1:13" s="50" customFormat="1">
      <c r="A53" s="85" t="s">
        <v>158</v>
      </c>
      <c r="B53" s="76">
        <v>181.51</v>
      </c>
      <c r="C53" s="76">
        <f t="shared" si="16"/>
        <v>184.05</v>
      </c>
      <c r="D53" s="76">
        <f t="shared" si="20"/>
        <v>202.46</v>
      </c>
      <c r="E53" s="76">
        <f t="shared" si="17"/>
        <v>189.09</v>
      </c>
      <c r="F53" s="76">
        <f t="shared" si="20"/>
        <v>208</v>
      </c>
      <c r="G53" s="76">
        <f t="shared" si="18"/>
        <v>194.87</v>
      </c>
      <c r="H53" s="76">
        <f t="shared" si="21"/>
        <v>214.36</v>
      </c>
      <c r="I53" s="76">
        <f t="shared" si="19"/>
        <v>199.99</v>
      </c>
      <c r="J53" s="76">
        <f t="shared" si="22"/>
        <v>219.99</v>
      </c>
      <c r="K53" s="84"/>
      <c r="L53" s="84"/>
      <c r="M53" s="84"/>
    </row>
    <row r="54" spans="1:13" s="50" customFormat="1" ht="13.5" thickBot="1">
      <c r="A54" s="87"/>
      <c r="B54" s="88"/>
      <c r="C54" s="89"/>
      <c r="D54" s="88"/>
      <c r="E54" s="88"/>
      <c r="F54" s="88"/>
      <c r="G54" s="88"/>
      <c r="H54" s="88"/>
      <c r="I54" s="88"/>
      <c r="J54" s="88"/>
    </row>
    <row r="55" spans="1:13" s="50" customFormat="1"/>
    <row r="56" spans="1:13" s="50" customFormat="1"/>
    <row r="57" spans="1:13" s="50" customFormat="1"/>
    <row r="58" spans="1:13" s="50" customFormat="1" ht="30" customHeight="1">
      <c r="A58" s="95"/>
      <c r="B58" s="142"/>
      <c r="C58" s="94"/>
      <c r="D58" s="142"/>
      <c r="E58" s="142"/>
      <c r="F58" s="142"/>
      <c r="G58" s="142"/>
    </row>
    <row r="59" spans="1:13" s="50" customFormat="1" ht="32.25" customHeight="1">
      <c r="A59" s="97"/>
      <c r="B59" s="98"/>
      <c r="C59" s="98"/>
      <c r="D59" s="94"/>
      <c r="E59" s="94"/>
      <c r="F59" s="94"/>
      <c r="G59" s="94"/>
    </row>
    <row r="60" spans="1:13" s="50" customFormat="1">
      <c r="A60" s="99"/>
      <c r="B60" s="100"/>
      <c r="C60" s="100"/>
      <c r="D60" s="100"/>
      <c r="E60" s="100"/>
      <c r="F60" s="100"/>
      <c r="G60" s="100"/>
    </row>
    <row r="61" spans="1:13" s="50" customFormat="1">
      <c r="A61" s="99"/>
      <c r="B61" s="100"/>
      <c r="C61" s="100"/>
      <c r="D61" s="100"/>
      <c r="E61" s="100"/>
      <c r="F61" s="100"/>
      <c r="G61" s="100"/>
    </row>
    <row r="62" spans="1:13" s="50" customFormat="1">
      <c r="A62" s="99"/>
      <c r="B62" s="100"/>
      <c r="C62" s="100"/>
      <c r="D62" s="100"/>
      <c r="E62" s="100"/>
      <c r="F62" s="100"/>
      <c r="G62" s="100"/>
    </row>
    <row r="63" spans="1:13" s="50" customFormat="1">
      <c r="A63" s="99"/>
      <c r="B63" s="100"/>
      <c r="C63" s="100"/>
      <c r="D63" s="100"/>
      <c r="E63" s="100"/>
      <c r="F63" s="100"/>
      <c r="G63" s="100"/>
    </row>
    <row r="64" spans="1:13" s="50" customFormat="1">
      <c r="A64" s="96"/>
      <c r="B64" s="96"/>
      <c r="C64" s="96"/>
      <c r="D64" s="96"/>
      <c r="E64" s="96"/>
      <c r="F64" s="96"/>
      <c r="G64" s="96"/>
      <c r="H64" s="91"/>
    </row>
  </sheetData>
  <mergeCells count="5">
    <mergeCell ref="T34:V34"/>
    <mergeCell ref="B20:F20"/>
    <mergeCell ref="C34:E34"/>
    <mergeCell ref="H34:J34"/>
    <mergeCell ref="N34:P34"/>
  </mergeCells>
  <pageMargins left="0.75" right="0.75" top="1" bottom="1" header="0.5" footer="0.5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Rates</vt:lpstr>
      <vt:lpstr>2020 - Labour Rates &amp; CPI</vt:lpstr>
    </vt:vector>
  </TitlesOfParts>
  <Company>United Energy Distribution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del Mundo, Israel</cp:lastModifiedBy>
  <dcterms:created xsi:type="dcterms:W3CDTF">2016-09-27T05:50:29Z</dcterms:created>
  <dcterms:modified xsi:type="dcterms:W3CDTF">2019-10-11T00:52:46Z</dcterms:modified>
</cp:coreProperties>
</file>