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ThisWorkbook" defaultThemeVersion="166925"/>
  <xr:revisionPtr revIDLastSave="0" documentId="13_ncr:1_{AF6F5563-F271-4BD7-8AAE-BA4FD0DBA621}" xr6:coauthVersionLast="47" xr6:coauthVersionMax="47" xr10:uidLastSave="{00000000-0000-0000-0000-000000000000}"/>
  <bookViews>
    <workbookView xWindow="28680" yWindow="-120" windowWidth="29040" windowHeight="15840" xr2:uid="{2D0B9A5A-A9AA-427A-9238-5E3BC974E582}"/>
  </bookViews>
  <sheets>
    <sheet name="AER draft decision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5" i="2" l="1"/>
  <c r="N5" i="2"/>
  <c r="N6" i="2" s="1"/>
  <c r="J43" i="2" l="1"/>
  <c r="H28" i="2" l="1"/>
  <c r="L28" i="2"/>
  <c r="K28" i="2"/>
  <c r="J28" i="2"/>
  <c r="I28" i="2"/>
  <c r="AA62" i="2" l="1"/>
  <c r="Z62" i="2"/>
  <c r="Y62" i="2"/>
  <c r="X62" i="2"/>
  <c r="W62" i="2"/>
  <c r="M43" i="2"/>
  <c r="L43" i="2"/>
  <c r="K43" i="2"/>
  <c r="I43" i="2"/>
  <c r="H43" i="2"/>
  <c r="G43" i="2"/>
  <c r="E43" i="2"/>
  <c r="O33" i="2"/>
  <c r="O17" i="2"/>
  <c r="O6" i="2"/>
  <c r="M6" i="2"/>
  <c r="L6" i="2"/>
  <c r="K6" i="2"/>
  <c r="J6" i="2"/>
  <c r="I6" i="2"/>
  <c r="H6" i="2"/>
  <c r="G6" i="2"/>
  <c r="F6" i="2"/>
  <c r="E6" i="2"/>
  <c r="N7" i="2" l="1"/>
  <c r="U40" i="2" s="1"/>
  <c r="V40" i="2"/>
  <c r="E28" i="2"/>
  <c r="G28" i="2"/>
  <c r="U41" i="2"/>
  <c r="M7" i="2"/>
  <c r="T40" i="2" s="1"/>
  <c r="U39" i="2"/>
  <c r="V27" i="2"/>
  <c r="V23" i="2"/>
  <c r="V22" i="2"/>
  <c r="V21" i="2"/>
  <c r="V20" i="2"/>
  <c r="U42" i="2"/>
  <c r="U36" i="2"/>
  <c r="U38" i="2"/>
  <c r="U34" i="2"/>
  <c r="V34" i="2"/>
  <c r="V36" i="2"/>
  <c r="V37" i="2"/>
  <c r="V38" i="2"/>
  <c r="V39" i="2"/>
  <c r="V41" i="2"/>
  <c r="V42" i="2"/>
  <c r="U37" i="2" l="1"/>
  <c r="U43" i="2"/>
  <c r="V43" i="2"/>
  <c r="T42" i="2"/>
  <c r="T41" i="2"/>
  <c r="T39" i="2"/>
  <c r="T38" i="2"/>
  <c r="T37" i="2"/>
  <c r="T36" i="2"/>
  <c r="T34" i="2"/>
  <c r="L7" i="2"/>
  <c r="S40" i="2" s="1"/>
  <c r="S42" i="2" l="1"/>
  <c r="S41" i="2"/>
  <c r="S39" i="2"/>
  <c r="S38" i="2"/>
  <c r="S37" i="2"/>
  <c r="S36" i="2"/>
  <c r="S34" i="2"/>
  <c r="K7" i="2"/>
  <c r="R40" i="2" s="1"/>
  <c r="T43" i="2"/>
  <c r="S43" i="2" l="1"/>
  <c r="J7" i="2"/>
  <c r="Q40" i="2" s="1"/>
  <c r="R42" i="2"/>
  <c r="R41" i="2"/>
  <c r="R39" i="2"/>
  <c r="R38" i="2"/>
  <c r="R37" i="2"/>
  <c r="R36" i="2"/>
  <c r="R34" i="2"/>
  <c r="I7" i="2" l="1"/>
  <c r="P40" i="2" s="1"/>
  <c r="Q42" i="2"/>
  <c r="Q41" i="2"/>
  <c r="Q39" i="2"/>
  <c r="Q38" i="2"/>
  <c r="Q37" i="2"/>
  <c r="Q36" i="2"/>
  <c r="Q34" i="2"/>
  <c r="R43" i="2"/>
  <c r="Q43" i="2" l="1"/>
  <c r="Q27" i="2"/>
  <c r="P37" i="2"/>
  <c r="T27" i="2"/>
  <c r="T21" i="2"/>
  <c r="R21" i="2"/>
  <c r="H7" i="2"/>
  <c r="G7" i="2" s="1"/>
  <c r="O40" i="2" s="1"/>
  <c r="P42" i="2"/>
  <c r="P39" i="2"/>
  <c r="P34" i="2"/>
  <c r="T24" i="2"/>
  <c r="T22" i="2"/>
  <c r="U18" i="2"/>
  <c r="P38" i="2"/>
  <c r="T23" i="2"/>
  <c r="T20" i="2"/>
  <c r="R22" i="2"/>
  <c r="Q21" i="2"/>
  <c r="U27" i="2"/>
  <c r="U24" i="2"/>
  <c r="U23" i="2"/>
  <c r="U22" i="2"/>
  <c r="U21" i="2"/>
  <c r="U20" i="2"/>
  <c r="P41" i="2"/>
  <c r="P36" i="2"/>
  <c r="T18" i="2"/>
  <c r="R24" i="2"/>
  <c r="R18" i="2"/>
  <c r="Q23" i="2"/>
  <c r="Q18" i="2"/>
  <c r="Q22" i="2"/>
  <c r="S27" i="2"/>
  <c r="S24" i="2"/>
  <c r="S23" i="2"/>
  <c r="S22" i="2"/>
  <c r="S21" i="2"/>
  <c r="S20" i="2"/>
  <c r="S18" i="2"/>
  <c r="R27" i="2"/>
  <c r="R23" i="2"/>
  <c r="R20" i="2"/>
  <c r="Q24" i="2"/>
  <c r="Q20" i="2"/>
  <c r="S28" i="2" l="1"/>
  <c r="Q28" i="2"/>
  <c r="R28" i="2"/>
  <c r="T28" i="2"/>
  <c r="U28" i="2"/>
  <c r="P43" i="2"/>
  <c r="F7" i="2"/>
  <c r="E7" i="2" s="1"/>
  <c r="D7" i="2" s="1"/>
  <c r="O39" i="2"/>
  <c r="O41" i="2"/>
  <c r="O34" i="2"/>
  <c r="O42" i="2"/>
  <c r="O36" i="2"/>
  <c r="O37" i="2"/>
  <c r="O38" i="2"/>
  <c r="S48" i="2" l="1"/>
  <c r="W59" i="2" s="1"/>
  <c r="P27" i="2"/>
  <c r="P24" i="2"/>
  <c r="P23" i="2"/>
  <c r="P22" i="2"/>
  <c r="P21" i="2"/>
  <c r="P20" i="2"/>
  <c r="P18" i="2"/>
  <c r="O20" i="2"/>
  <c r="O18" i="2"/>
  <c r="O24" i="2"/>
  <c r="O27" i="2"/>
  <c r="O21" i="2"/>
  <c r="O22" i="2"/>
  <c r="O23" i="2"/>
  <c r="T48" i="2"/>
  <c r="U44" i="2"/>
  <c r="U48" i="2" s="1"/>
  <c r="U51" i="2"/>
  <c r="O43" i="2"/>
  <c r="R48" i="2"/>
  <c r="AA71" i="2" l="1"/>
  <c r="P28" i="2"/>
  <c r="O28" i="2"/>
  <c r="X59" i="2"/>
  <c r="Y59" i="2"/>
  <c r="T59" i="2"/>
  <c r="V59" i="2"/>
  <c r="U59" i="2"/>
  <c r="W61" i="2"/>
  <c r="V61" i="2"/>
  <c r="AA61" i="2"/>
  <c r="AA63" i="2" s="1"/>
  <c r="AA65" i="2" s="1"/>
  <c r="X61" i="2"/>
  <c r="Z61" i="2"/>
  <c r="Y61" i="2"/>
  <c r="Z60" i="2"/>
  <c r="X60" i="2"/>
  <c r="U60" i="2"/>
  <c r="Y60" i="2"/>
  <c r="W60" i="2"/>
  <c r="V60" i="2"/>
  <c r="V58" i="2"/>
  <c r="W58" i="2"/>
  <c r="U58" i="2"/>
  <c r="T58" i="2"/>
  <c r="S58" i="2"/>
  <c r="X58" i="2"/>
  <c r="X63" i="2" l="1"/>
  <c r="X65" i="2" s="1"/>
  <c r="Y63" i="2"/>
  <c r="Y65" i="2" s="1"/>
  <c r="Z63" i="2"/>
  <c r="Z65" i="2" s="1"/>
  <c r="Q48" i="2"/>
  <c r="S57" i="2" l="1"/>
  <c r="R57" i="2"/>
  <c r="W57" i="2"/>
  <c r="W63" i="2" s="1"/>
  <c r="T57" i="2"/>
  <c r="V57" i="2"/>
  <c r="U57" i="2"/>
  <c r="AB63" i="2" l="1"/>
  <c r="W65" i="2"/>
  <c r="AB65" i="2" s="1"/>
  <c r="V24" i="2" l="1"/>
  <c r="V18" i="2" l="1"/>
  <c r="M28" i="2"/>
  <c r="V28" i="2" l="1"/>
  <c r="V51" i="2" l="1"/>
  <c r="AB72" i="2" s="1"/>
</calcChain>
</file>

<file path=xl/sharedStrings.xml><?xml version="1.0" encoding="utf-8"?>
<sst xmlns="http://schemas.openxmlformats.org/spreadsheetml/2006/main" count="78" uniqueCount="50">
  <si>
    <t>Actual and estimated inflation</t>
  </si>
  <si>
    <t>Actual</t>
  </si>
  <si>
    <t>Estimated</t>
  </si>
  <si>
    <t>HY2023</t>
  </si>
  <si>
    <t>ABS CPI index - December (rebased)</t>
  </si>
  <si>
    <t xml:space="preserve">Inflation rate (per cent) </t>
  </si>
  <si>
    <t>7.5.1 -  The carryover amounts that arise from applying the ECM during the current access arrangement period</t>
  </si>
  <si>
    <t>Base year for the previous period (drop down menu)</t>
  </si>
  <si>
    <t>7.5.1.1 - Opex allowance applicable to ECM (ECM target)</t>
  </si>
  <si>
    <t>$m, real December 2022</t>
  </si>
  <si>
    <t>Previous period</t>
  </si>
  <si>
    <t>Current access arrangement period</t>
  </si>
  <si>
    <t>Total opex allowance</t>
  </si>
  <si>
    <t>Less approved excludable costs (enter as positive values)</t>
  </si>
  <si>
    <t>Debt raising costs (clause 6.4.2(g)(3))</t>
  </si>
  <si>
    <t>Movement in provisions</t>
  </si>
  <si>
    <t>UAFG</t>
  </si>
  <si>
    <t>Ancillary reference services</t>
  </si>
  <si>
    <t>Plus (less) forecast opex adjustments (enter with the same sign)</t>
  </si>
  <si>
    <t>Approved pass through event costs (clause 6.4.2(h))</t>
  </si>
  <si>
    <t>Forecast opex for ECM purposes</t>
  </si>
  <si>
    <t>7.5.1.2 - Actual and estimated opex applicable to ECM</t>
  </si>
  <si>
    <t xml:space="preserve">$m, Actual </t>
  </si>
  <si>
    <t xml:space="preserve">Total opex </t>
  </si>
  <si>
    <t>Movements in provisions related to opex (clause 6.4.2(g)(1))</t>
  </si>
  <si>
    <t>Actual opex for ECM purposes</t>
  </si>
  <si>
    <t>Base year non-recurrent efficiency gain ($m)</t>
  </si>
  <si>
    <t>Incremental gain for 2022 &amp; HY2023 true up $m, real June 2023</t>
  </si>
  <si>
    <t>Carryover</t>
  </si>
  <si>
    <t>Forthcoming access arrangement period</t>
  </si>
  <si>
    <t>Total</t>
  </si>
  <si>
    <t>Carryover - true-up for actual 2022 and HY2023 opex</t>
  </si>
  <si>
    <t>2028-29</t>
  </si>
  <si>
    <t>2022 true up</t>
  </si>
  <si>
    <t>HY2023 true up</t>
  </si>
  <si>
    <t>2026-27</t>
  </si>
  <si>
    <t>$m, real December 2012</t>
  </si>
  <si>
    <t>AusNet (Gas) to nominate base year used to forecast opex 
(drop down menu)</t>
  </si>
  <si>
    <t>Reconstructed cumulative index (2022=1)</t>
  </si>
  <si>
    <t>$m, real December 2017</t>
  </si>
  <si>
    <t>$m, real June 2023</t>
  </si>
  <si>
    <t>Incremental gain $m, real June 2023</t>
  </si>
  <si>
    <t>Total Carryover Amount ($m, June 2023)</t>
  </si>
  <si>
    <t>2023-27 PTRM inputs ($m, June 2023)</t>
  </si>
  <si>
    <t>2024-25</t>
  </si>
  <si>
    <t>2025-26</t>
  </si>
  <si>
    <t>2027-28</t>
  </si>
  <si>
    <t>2023-24</t>
  </si>
  <si>
    <t>Property Leases</t>
  </si>
  <si>
    <t>SaaS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</si>
</sst>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"/>
    <numFmt numFmtId="165" formatCode="#,##0.0_ ;\-#,##0.0\ "/>
    <numFmt numFmtId="166" formatCode="#,##0.0;\–#,##0.0;&quot;–&quot;"/>
    <numFmt numFmtId="167" formatCode="#,##0.000000000"/>
    <numFmt numFmtId="168" formatCode="#,##0.0"/>
    <numFmt numFmtId="169" formatCode="#,##0.00000000000000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6"/>
      <color indexed="9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2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i/>
      <sz val="10"/>
      <name val="Arial"/>
      <family val="2"/>
    </font>
    <font>
      <b/>
      <sz val="11"/>
      <name val="Arial"/>
      <family val="2"/>
    </font>
    <font>
      <b/>
      <sz val="12"/>
      <color rgb="FFFF0000"/>
      <name val="Calibri"/>
      <family val="2"/>
      <scheme val="minor"/>
    </font>
    <font>
      <b/>
      <sz val="14"/>
      <name val="Arial"/>
      <family val="2"/>
    </font>
    <font>
      <b/>
      <sz val="10"/>
      <color theme="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1" tint="0.249977111117893"/>
        <bgColor indexed="64"/>
      </patternFill>
    </fill>
  </fills>
  <borders count="1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theme="0" tint="-0.34998626667073579"/>
      </right>
      <top style="thin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/>
      <bottom/>
      <diagonal/>
    </border>
    <border>
      <left style="medium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 style="medium">
        <color indexed="64"/>
      </left>
      <right/>
      <top style="thin">
        <color theme="0" tint="-0.34998626667073579"/>
      </top>
      <bottom style="medium">
        <color auto="1"/>
      </bottom>
      <diagonal/>
    </border>
    <border>
      <left style="medium">
        <color auto="1"/>
      </left>
      <right style="thin">
        <color theme="0" tint="-0.34998626667073579"/>
      </right>
      <top/>
      <bottom style="medium">
        <color indexed="64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theme="0" tint="-0.34998626667073579"/>
      </bottom>
      <diagonal/>
    </border>
    <border>
      <left/>
      <right/>
      <top style="thin">
        <color indexed="64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theme="0" tint="-0.34998626667073579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auto="1"/>
      </bottom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medium">
        <color indexed="64"/>
      </bottom>
      <diagonal/>
    </border>
    <border>
      <left/>
      <right style="thin">
        <color theme="0" tint="-0.34998626667073579"/>
      </right>
      <top/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auto="1"/>
      </bottom>
      <diagonal/>
    </border>
    <border>
      <left style="thin">
        <color theme="0" tint="-0.34998626667073579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24994659260841701"/>
      </right>
      <top/>
      <bottom style="medium">
        <color indexed="64"/>
      </bottom>
      <diagonal/>
    </border>
    <border>
      <left style="thin">
        <color theme="0" tint="-0.24994659260841701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24994659260841701"/>
      </right>
      <top/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24994659260841701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medium">
        <color auto="1"/>
      </top>
      <bottom style="thin">
        <color theme="0" tint="-0.24994659260841701"/>
      </bottom>
      <diagonal/>
    </border>
    <border>
      <left/>
      <right style="medium">
        <color auto="1"/>
      </right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indexed="64"/>
      </right>
      <top/>
      <bottom style="thin">
        <color theme="0" tint="-0.34998626667073579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medium">
        <color auto="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auto="1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auto="1"/>
      </right>
      <top style="thin">
        <color theme="0" tint="-0.24994659260841701"/>
      </top>
      <bottom style="medium">
        <color indexed="64"/>
      </bottom>
      <diagonal/>
    </border>
    <border>
      <left/>
      <right style="thin">
        <color indexed="64"/>
      </right>
      <top style="thin">
        <color theme="0" tint="-0.34998626667073579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thin">
        <color theme="0" tint="-0.24994659260841701"/>
      </right>
      <top style="medium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theme="0" tint="-0.34998626667073579"/>
      </bottom>
      <diagonal/>
    </border>
    <border>
      <left/>
      <right style="medium">
        <color indexed="64"/>
      </right>
      <top/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indexed="64"/>
      </right>
      <top/>
      <bottom style="medium">
        <color indexed="64"/>
      </bottom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 style="medium">
        <color auto="1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24994659260841701"/>
      </left>
      <right style="medium">
        <color auto="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theme="0" tint="-0.34998626667073579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auto="1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34998626667073579"/>
      </right>
      <top style="medium">
        <color auto="1"/>
      </top>
      <bottom style="medium">
        <color auto="1"/>
      </bottom>
      <diagonal/>
    </border>
    <border>
      <left style="thin">
        <color theme="0" tint="-0.34998626667073579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/>
      <right/>
      <top/>
      <bottom style="thin">
        <color theme="0" tint="-0.24994659260841701"/>
      </bottom>
      <diagonal/>
    </border>
    <border>
      <left/>
      <right style="medium">
        <color indexed="64"/>
      </right>
      <top/>
      <bottom style="thin">
        <color theme="0" tint="-0.24994659260841701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theme="0" tint="-0.24994659260841701"/>
      </right>
      <top style="thin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indexed="64"/>
      </right>
      <top style="medium">
        <color auto="1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medium">
        <color auto="1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theme="0" tint="-0.24994659260841701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auto="1"/>
      </right>
      <top/>
      <bottom style="thin">
        <color theme="0" tint="-0.24994659260841701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5" fillId="3" borderId="0">
      <alignment horizontal="left" vertical="center"/>
      <protection locked="0"/>
    </xf>
    <xf numFmtId="0" fontId="3" fillId="0" borderId="0"/>
    <xf numFmtId="0" fontId="10" fillId="6" borderId="0">
      <alignment vertical="center"/>
      <protection locked="0"/>
    </xf>
  </cellStyleXfs>
  <cellXfs count="291">
    <xf numFmtId="0" fontId="0" fillId="0" borderId="0" xfId="0"/>
    <xf numFmtId="0" fontId="4" fillId="2" borderId="0" xfId="2" applyFont="1" applyFill="1"/>
    <xf numFmtId="0" fontId="0" fillId="2" borderId="0" xfId="0" applyFill="1"/>
    <xf numFmtId="0" fontId="7" fillId="4" borderId="5" xfId="0" applyFont="1" applyFill="1" applyBorder="1" applyAlignment="1">
      <alignment horizontal="left" vertical="center"/>
    </xf>
    <xf numFmtId="0" fontId="7" fillId="4" borderId="6" xfId="0" applyFont="1" applyFill="1" applyBorder="1" applyAlignment="1">
      <alignment horizontal="left" vertical="center"/>
    </xf>
    <xf numFmtId="0" fontId="7" fillId="4" borderId="7" xfId="0" applyFont="1" applyFill="1" applyBorder="1" applyAlignment="1">
      <alignment horizontal="left" vertical="center"/>
    </xf>
    <xf numFmtId="0" fontId="7" fillId="4" borderId="8" xfId="0" applyFont="1" applyFill="1" applyBorder="1" applyAlignment="1">
      <alignment horizontal="left" vertical="center"/>
    </xf>
    <xf numFmtId="0" fontId="7" fillId="4" borderId="9" xfId="0" applyFont="1" applyFill="1" applyBorder="1" applyAlignment="1">
      <alignment horizontal="left" vertical="center"/>
    </xf>
    <xf numFmtId="0" fontId="0" fillId="2" borderId="0" xfId="0" applyFill="1" applyAlignment="1">
      <alignment vertical="center"/>
    </xf>
    <xf numFmtId="0" fontId="7" fillId="4" borderId="12" xfId="0" applyFont="1" applyFill="1" applyBorder="1" applyAlignment="1">
      <alignment horizontal="left" vertical="center"/>
    </xf>
    <xf numFmtId="0" fontId="8" fillId="5" borderId="13" xfId="0" quotePrefix="1" applyFont="1" applyFill="1" applyBorder="1" applyAlignment="1">
      <alignment horizontal="right" vertical="center"/>
    </xf>
    <xf numFmtId="0" fontId="8" fillId="5" borderId="14" xfId="0" quotePrefix="1" applyFont="1" applyFill="1" applyBorder="1" applyAlignment="1">
      <alignment horizontal="right" vertical="center"/>
    </xf>
    <xf numFmtId="0" fontId="8" fillId="5" borderId="14" xfId="0" applyFont="1" applyFill="1" applyBorder="1" applyAlignment="1">
      <alignment horizontal="right" vertical="center"/>
    </xf>
    <xf numFmtId="0" fontId="8" fillId="5" borderId="15" xfId="0" applyFont="1" applyFill="1" applyBorder="1" applyAlignment="1">
      <alignment horizontal="right" vertical="center"/>
    </xf>
    <xf numFmtId="0" fontId="3" fillId="0" borderId="16" xfId="0" applyFont="1" applyBorder="1" applyAlignment="1">
      <alignment horizontal="left" vertical="center" wrapText="1" indent="1"/>
    </xf>
    <xf numFmtId="164" fontId="6" fillId="4" borderId="17" xfId="0" applyNumberFormat="1" applyFont="1" applyFill="1" applyBorder="1" applyAlignment="1">
      <alignment vertical="center"/>
    </xf>
    <xf numFmtId="0" fontId="9" fillId="2" borderId="18" xfId="0" applyFont="1" applyFill="1" applyBorder="1" applyAlignment="1">
      <alignment horizontal="left" vertical="center" wrapText="1" indent="1"/>
    </xf>
    <xf numFmtId="10" fontId="3" fillId="2" borderId="20" xfId="1" applyNumberFormat="1" applyFont="1" applyFill="1" applyBorder="1" applyAlignment="1" applyProtection="1">
      <alignment horizontal="right" vertical="center" wrapText="1"/>
    </xf>
    <xf numFmtId="10" fontId="3" fillId="2" borderId="21" xfId="1" applyNumberFormat="1" applyFont="1" applyFill="1" applyBorder="1" applyAlignment="1" applyProtection="1">
      <alignment horizontal="right" vertical="center" wrapText="1"/>
    </xf>
    <xf numFmtId="0" fontId="9" fillId="2" borderId="22" xfId="0" applyFont="1" applyFill="1" applyBorder="1" applyAlignment="1">
      <alignment horizontal="left" vertical="center" wrapText="1" indent="1"/>
    </xf>
    <xf numFmtId="164" fontId="6" fillId="4" borderId="23" xfId="0" applyNumberFormat="1" applyFont="1" applyFill="1" applyBorder="1" applyAlignment="1">
      <alignment vertical="center"/>
    </xf>
    <xf numFmtId="2" fontId="3" fillId="2" borderId="24" xfId="1" applyNumberFormat="1" applyFont="1" applyFill="1" applyBorder="1" applyAlignment="1" applyProtection="1">
      <alignment horizontal="right" vertical="center" wrapText="1"/>
    </xf>
    <xf numFmtId="2" fontId="3" fillId="2" borderId="25" xfId="1" applyNumberFormat="1" applyFont="1" applyFill="1" applyBorder="1" applyAlignment="1" applyProtection="1">
      <alignment horizontal="right" vertical="center" wrapText="1"/>
    </xf>
    <xf numFmtId="2" fontId="3" fillId="2" borderId="26" xfId="1" applyNumberFormat="1" applyFont="1" applyFill="1" applyBorder="1" applyAlignment="1" applyProtection="1">
      <alignment horizontal="right" vertical="center" wrapText="1"/>
    </xf>
    <xf numFmtId="0" fontId="11" fillId="6" borderId="0" xfId="5" applyFont="1">
      <alignment vertical="center"/>
      <protection locked="0"/>
    </xf>
    <xf numFmtId="0" fontId="12" fillId="6" borderId="0" xfId="5" applyFont="1">
      <alignment vertical="center"/>
      <protection locked="0"/>
    </xf>
    <xf numFmtId="0" fontId="13" fillId="2" borderId="0" xfId="0" applyFont="1" applyFill="1"/>
    <xf numFmtId="0" fontId="14" fillId="0" borderId="5" xfId="0" applyFont="1" applyBorder="1"/>
    <xf numFmtId="0" fontId="2" fillId="7" borderId="5" xfId="0" applyFont="1" applyFill="1" applyBorder="1"/>
    <xf numFmtId="0" fontId="15" fillId="4" borderId="6" xfId="0" applyFont="1" applyFill="1" applyBorder="1" applyAlignment="1" applyProtection="1">
      <alignment horizontal="left" vertical="center"/>
      <protection locked="0"/>
    </xf>
    <xf numFmtId="0" fontId="15" fillId="4" borderId="27" xfId="0" applyFont="1" applyFill="1" applyBorder="1" applyAlignment="1" applyProtection="1">
      <alignment horizontal="left" vertical="center"/>
      <protection locked="0"/>
    </xf>
    <xf numFmtId="0" fontId="15" fillId="4" borderId="7" xfId="0" applyFont="1" applyFill="1" applyBorder="1" applyAlignment="1" applyProtection="1">
      <alignment horizontal="left" vertical="center"/>
      <protection locked="0"/>
    </xf>
    <xf numFmtId="0" fontId="15" fillId="4" borderId="28" xfId="0" applyFont="1" applyFill="1" applyBorder="1" applyAlignment="1" applyProtection="1">
      <alignment horizontal="left" vertical="center"/>
      <protection locked="0"/>
    </xf>
    <xf numFmtId="0" fontId="16" fillId="2" borderId="0" xfId="0" applyFont="1" applyFill="1"/>
    <xf numFmtId="0" fontId="6" fillId="8" borderId="11" xfId="0" applyFont="1" applyFill="1" applyBorder="1" applyAlignment="1">
      <alignment horizontal="center" vertical="center" wrapText="1"/>
    </xf>
    <xf numFmtId="0" fontId="6" fillId="4" borderId="41" xfId="0" applyFont="1" applyFill="1" applyBorder="1" applyAlignment="1">
      <alignment horizontal="right" vertical="center"/>
    </xf>
    <xf numFmtId="0" fontId="6" fillId="4" borderId="42" xfId="0" applyFont="1" applyFill="1" applyBorder="1" applyAlignment="1">
      <alignment horizontal="right" vertical="center"/>
    </xf>
    <xf numFmtId="0" fontId="6" fillId="4" borderId="43" xfId="0" applyFont="1" applyFill="1" applyBorder="1" applyAlignment="1">
      <alignment horizontal="right" vertical="center"/>
    </xf>
    <xf numFmtId="0" fontId="6" fillId="9" borderId="44" xfId="0" applyFont="1" applyFill="1" applyBorder="1" applyAlignment="1">
      <alignment horizontal="right" vertical="center"/>
    </xf>
    <xf numFmtId="0" fontId="6" fillId="9" borderId="45" xfId="0" applyFont="1" applyFill="1" applyBorder="1" applyAlignment="1">
      <alignment horizontal="right" vertical="center"/>
    </xf>
    <xf numFmtId="0" fontId="6" fillId="9" borderId="46" xfId="0" applyFont="1" applyFill="1" applyBorder="1" applyAlignment="1">
      <alignment horizontal="right" vertical="center"/>
    </xf>
    <xf numFmtId="0" fontId="6" fillId="4" borderId="47" xfId="0" applyFont="1" applyFill="1" applyBorder="1" applyAlignment="1">
      <alignment horizontal="right" vertical="center"/>
    </xf>
    <xf numFmtId="0" fontId="6" fillId="4" borderId="48" xfId="0" applyFont="1" applyFill="1" applyBorder="1" applyAlignment="1">
      <alignment horizontal="right" vertical="center"/>
    </xf>
    <xf numFmtId="0" fontId="6" fillId="9" borderId="49" xfId="0" applyFont="1" applyFill="1" applyBorder="1" applyAlignment="1">
      <alignment horizontal="right" vertical="center"/>
    </xf>
    <xf numFmtId="0" fontId="6" fillId="9" borderId="50" xfId="0" applyFont="1" applyFill="1" applyBorder="1" applyAlignment="1">
      <alignment horizontal="right" vertical="center"/>
    </xf>
    <xf numFmtId="0" fontId="6" fillId="0" borderId="51" xfId="0" applyFont="1" applyBorder="1" applyAlignment="1">
      <alignment horizontal="left" vertical="center" wrapText="1" indent="1"/>
    </xf>
    <xf numFmtId="0" fontId="17" fillId="10" borderId="18" xfId="0" applyFont="1" applyFill="1" applyBorder="1" applyAlignment="1">
      <alignment horizontal="left" vertical="center" wrapText="1" indent="1"/>
    </xf>
    <xf numFmtId="0" fontId="3" fillId="0" borderId="18" xfId="0" applyFont="1" applyBorder="1" applyAlignment="1">
      <alignment horizontal="left" vertical="center" indent="4"/>
    </xf>
    <xf numFmtId="0" fontId="3" fillId="0" borderId="18" xfId="0" applyFont="1" applyBorder="1" applyAlignment="1">
      <alignment horizontal="left" vertical="center" wrapText="1" indent="4"/>
    </xf>
    <xf numFmtId="0" fontId="3" fillId="0" borderId="18" xfId="2" applyBorder="1" applyAlignment="1">
      <alignment horizontal="left" vertical="center" indent="4"/>
    </xf>
    <xf numFmtId="0" fontId="6" fillId="11" borderId="77" xfId="0" applyFont="1" applyFill="1" applyBorder="1" applyAlignment="1">
      <alignment horizontal="right" vertical="center" wrapText="1" indent="1"/>
    </xf>
    <xf numFmtId="0" fontId="15" fillId="4" borderId="8" xfId="0" applyFont="1" applyFill="1" applyBorder="1" applyAlignment="1" applyProtection="1">
      <alignment horizontal="left" vertical="center"/>
      <protection locked="0"/>
    </xf>
    <xf numFmtId="0" fontId="18" fillId="2" borderId="36" xfId="0" applyFont="1" applyFill="1" applyBorder="1" applyAlignment="1">
      <alignment vertical="center" wrapText="1"/>
    </xf>
    <xf numFmtId="0" fontId="6" fillId="4" borderId="85" xfId="0" applyFont="1" applyFill="1" applyBorder="1" applyAlignment="1">
      <alignment horizontal="right" vertical="center"/>
    </xf>
    <xf numFmtId="0" fontId="3" fillId="0" borderId="91" xfId="0" applyFont="1" applyBorder="1" applyAlignment="1">
      <alignment horizontal="left" vertical="center" wrapText="1" indent="1"/>
    </xf>
    <xf numFmtId="0" fontId="6" fillId="11" borderId="95" xfId="0" applyFont="1" applyFill="1" applyBorder="1" applyAlignment="1">
      <alignment horizontal="right" wrapText="1"/>
    </xf>
    <xf numFmtId="0" fontId="8" fillId="7" borderId="9" xfId="0" applyFont="1" applyFill="1" applyBorder="1" applyAlignment="1">
      <alignment horizontal="center"/>
    </xf>
    <xf numFmtId="0" fontId="8" fillId="0" borderId="0" xfId="0" applyFont="1"/>
    <xf numFmtId="0" fontId="20" fillId="4" borderId="99" xfId="0" applyFont="1" applyFill="1" applyBorder="1" applyAlignment="1">
      <alignment horizontal="left" vertical="center"/>
    </xf>
    <xf numFmtId="0" fontId="6" fillId="4" borderId="27" xfId="0" applyFont="1" applyFill="1" applyBorder="1" applyAlignment="1">
      <alignment horizontal="left" vertical="center"/>
    </xf>
    <xf numFmtId="0" fontId="6" fillId="4" borderId="10" xfId="0" applyFont="1" applyFill="1" applyBorder="1" applyAlignment="1">
      <alignment horizontal="left" vertical="center"/>
    </xf>
    <xf numFmtId="0" fontId="6" fillId="4" borderId="28" xfId="0" applyFont="1" applyFill="1" applyBorder="1" applyAlignment="1">
      <alignment horizontal="left" vertical="center"/>
    </xf>
    <xf numFmtId="0" fontId="0" fillId="4" borderId="100" xfId="0" applyFill="1" applyBorder="1"/>
    <xf numFmtId="0" fontId="0" fillId="4" borderId="39" xfId="0" applyFill="1" applyBorder="1"/>
    <xf numFmtId="0" fontId="20" fillId="4" borderId="6" xfId="0" applyFont="1" applyFill="1" applyBorder="1" applyAlignment="1">
      <alignment horizontal="left" vertical="center"/>
    </xf>
    <xf numFmtId="0" fontId="6" fillId="4" borderId="7" xfId="0" applyFont="1" applyFill="1" applyBorder="1" applyAlignment="1">
      <alignment horizontal="left" vertical="center"/>
    </xf>
    <xf numFmtId="0" fontId="20" fillId="4" borderId="7" xfId="0" applyFont="1" applyFill="1" applyBorder="1" applyAlignment="1">
      <alignment horizontal="left" vertical="center"/>
    </xf>
    <xf numFmtId="0" fontId="20" fillId="4" borderId="8" xfId="0" applyFont="1" applyFill="1" applyBorder="1" applyAlignment="1">
      <alignment horizontal="left" vertical="center"/>
    </xf>
    <xf numFmtId="0" fontId="6" fillId="2" borderId="101" xfId="0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8" fillId="10" borderId="104" xfId="0" applyFont="1" applyFill="1" applyBorder="1"/>
    <xf numFmtId="0" fontId="6" fillId="9" borderId="107" xfId="0" applyFont="1" applyFill="1" applyBorder="1" applyAlignment="1">
      <alignment horizontal="right" vertical="center"/>
    </xf>
    <xf numFmtId="0" fontId="6" fillId="9" borderId="108" xfId="0" applyFont="1" applyFill="1" applyBorder="1" applyAlignment="1">
      <alignment horizontal="right" vertical="center"/>
    </xf>
    <xf numFmtId="0" fontId="6" fillId="15" borderId="108" xfId="0" applyFont="1" applyFill="1" applyBorder="1" applyAlignment="1">
      <alignment horizontal="right" vertical="center"/>
    </xf>
    <xf numFmtId="0" fontId="2" fillId="10" borderId="109" xfId="0" applyFont="1" applyFill="1" applyBorder="1" applyAlignment="1">
      <alignment horizontal="right"/>
    </xf>
    <xf numFmtId="165" fontId="3" fillId="17" borderId="0" xfId="0" applyNumberFormat="1" applyFont="1" applyFill="1" applyAlignment="1">
      <alignment horizontal="right" vertical="center"/>
    </xf>
    <xf numFmtId="165" fontId="3" fillId="17" borderId="100" xfId="0" applyNumberFormat="1" applyFont="1" applyFill="1" applyBorder="1" applyAlignment="1">
      <alignment horizontal="right" vertical="center"/>
    </xf>
    <xf numFmtId="0" fontId="21" fillId="18" borderId="6" xfId="0" applyFont="1" applyFill="1" applyBorder="1"/>
    <xf numFmtId="0" fontId="21" fillId="18" borderId="7" xfId="0" applyFont="1" applyFill="1" applyBorder="1" applyAlignment="1">
      <alignment wrapText="1"/>
    </xf>
    <xf numFmtId="0" fontId="6" fillId="2" borderId="7" xfId="0" applyFont="1" applyFill="1" applyBorder="1" applyAlignment="1">
      <alignment horizontal="left" wrapText="1"/>
    </xf>
    <xf numFmtId="0" fontId="21" fillId="18" borderId="6" xfId="0" applyFont="1" applyFill="1" applyBorder="1" applyAlignment="1">
      <alignment vertical="center"/>
    </xf>
    <xf numFmtId="0" fontId="21" fillId="18" borderId="7" xfId="0" applyFont="1" applyFill="1" applyBorder="1" applyAlignment="1">
      <alignment vertical="center"/>
    </xf>
    <xf numFmtId="0" fontId="6" fillId="2" borderId="99" xfId="0" applyFont="1" applyFill="1" applyBorder="1" applyAlignment="1">
      <alignment horizontal="left"/>
    </xf>
    <xf numFmtId="0" fontId="8" fillId="10" borderId="56" xfId="0" applyFont="1" applyFill="1" applyBorder="1"/>
    <xf numFmtId="165" fontId="3" fillId="17" borderId="101" xfId="0" applyNumberFormat="1" applyFont="1" applyFill="1" applyBorder="1" applyAlignment="1">
      <alignment horizontal="right" vertical="center"/>
    </xf>
    <xf numFmtId="165" fontId="3" fillId="17" borderId="39" xfId="0" applyNumberFormat="1" applyFont="1" applyFill="1" applyBorder="1" applyAlignment="1">
      <alignment horizontal="right" vertical="center"/>
    </xf>
    <xf numFmtId="0" fontId="6" fillId="9" borderId="47" xfId="0" applyFont="1" applyFill="1" applyBorder="1" applyAlignment="1">
      <alignment horizontal="right" vertical="center"/>
    </xf>
    <xf numFmtId="0" fontId="6" fillId="15" borderId="50" xfId="0" applyFont="1" applyFill="1" applyBorder="1" applyAlignment="1">
      <alignment horizontal="right" vertical="center"/>
    </xf>
    <xf numFmtId="0" fontId="6" fillId="9" borderId="124" xfId="0" applyFont="1" applyFill="1" applyBorder="1" applyAlignment="1">
      <alignment horizontal="right" vertical="center"/>
    </xf>
    <xf numFmtId="164" fontId="4" fillId="2" borderId="0" xfId="2" applyNumberFormat="1" applyFont="1" applyFill="1"/>
    <xf numFmtId="164" fontId="6" fillId="4" borderId="125" xfId="0" applyNumberFormat="1" applyFont="1" applyFill="1" applyBorder="1" applyAlignment="1">
      <alignment vertical="center"/>
    </xf>
    <xf numFmtId="164" fontId="3" fillId="2" borderId="126" xfId="1" applyNumberFormat="1" applyFont="1" applyFill="1" applyBorder="1" applyAlignment="1" applyProtection="1">
      <alignment horizontal="right" vertical="center" wrapText="1"/>
    </xf>
    <xf numFmtId="164" fontId="3" fillId="2" borderId="111" xfId="1" applyNumberFormat="1" applyFont="1" applyFill="1" applyBorder="1" applyAlignment="1" applyProtection="1">
      <alignment horizontal="right" vertical="center" wrapText="1"/>
    </xf>
    <xf numFmtId="166" fontId="3" fillId="10" borderId="52" xfId="0" applyNumberFormat="1" applyFont="1" applyFill="1" applyBorder="1" applyAlignment="1" applyProtection="1">
      <alignment vertical="center" wrapText="1"/>
      <protection locked="0"/>
    </xf>
    <xf numFmtId="166" fontId="3" fillId="10" borderId="53" xfId="0" applyNumberFormat="1" applyFont="1" applyFill="1" applyBorder="1" applyAlignment="1" applyProtection="1">
      <alignment vertical="center" wrapText="1"/>
      <protection locked="0"/>
    </xf>
    <xf numFmtId="166" fontId="3" fillId="7" borderId="59" xfId="0" applyNumberFormat="1" applyFont="1" applyFill="1" applyBorder="1" applyAlignment="1" applyProtection="1">
      <alignment vertical="center" wrapText="1"/>
      <protection locked="0"/>
    </xf>
    <xf numFmtId="166" fontId="3" fillId="7" borderId="60" xfId="0" applyNumberFormat="1" applyFont="1" applyFill="1" applyBorder="1" applyAlignment="1" applyProtection="1">
      <alignment vertical="center" wrapText="1"/>
      <protection locked="0"/>
    </xf>
    <xf numFmtId="166" fontId="3" fillId="7" borderId="62" xfId="0" applyNumberFormat="1" applyFont="1" applyFill="1" applyBorder="1" applyAlignment="1" applyProtection="1">
      <alignment vertical="center" wrapText="1"/>
      <protection locked="0"/>
    </xf>
    <xf numFmtId="166" fontId="6" fillId="4" borderId="59" xfId="0" applyNumberFormat="1" applyFont="1" applyFill="1" applyBorder="1"/>
    <xf numFmtId="166" fontId="6" fillId="4" borderId="60" xfId="0" applyNumberFormat="1" applyFont="1" applyFill="1" applyBorder="1"/>
    <xf numFmtId="166" fontId="6" fillId="4" borderId="61" xfId="0" applyNumberFormat="1" applyFont="1" applyFill="1" applyBorder="1" applyAlignment="1">
      <alignment vertical="center"/>
    </xf>
    <xf numFmtId="166" fontId="6" fillId="4" borderId="59" xfId="0" applyNumberFormat="1" applyFont="1" applyFill="1" applyBorder="1" applyAlignment="1">
      <alignment vertical="center"/>
    </xf>
    <xf numFmtId="166" fontId="6" fillId="4" borderId="60" xfId="0" applyNumberFormat="1" applyFont="1" applyFill="1" applyBorder="1" applyAlignment="1">
      <alignment vertical="center"/>
    </xf>
    <xf numFmtId="166" fontId="6" fillId="4" borderId="62" xfId="0" applyNumberFormat="1" applyFont="1" applyFill="1" applyBorder="1" applyAlignment="1">
      <alignment vertical="center"/>
    </xf>
    <xf numFmtId="166" fontId="6" fillId="4" borderId="63" xfId="0" applyNumberFormat="1" applyFont="1" applyFill="1" applyBorder="1" applyAlignment="1">
      <alignment vertical="center"/>
    </xf>
    <xf numFmtId="166" fontId="3" fillId="10" borderId="59" xfId="0" applyNumberFormat="1" applyFont="1" applyFill="1" applyBorder="1" applyAlignment="1" applyProtection="1">
      <alignment vertical="center" wrapText="1"/>
      <protection locked="0"/>
    </xf>
    <xf numFmtId="166" fontId="3" fillId="10" borderId="60" xfId="0" applyNumberFormat="1" applyFont="1" applyFill="1" applyBorder="1" applyAlignment="1" applyProtection="1">
      <alignment vertical="center" wrapText="1"/>
      <protection locked="0"/>
    </xf>
    <xf numFmtId="166" fontId="3" fillId="7" borderId="61" xfId="0" applyNumberFormat="1" applyFont="1" applyFill="1" applyBorder="1" applyAlignment="1" applyProtection="1">
      <alignment vertical="center" wrapText="1"/>
      <protection locked="0"/>
    </xf>
    <xf numFmtId="166" fontId="3" fillId="10" borderId="71" xfId="0" applyNumberFormat="1" applyFont="1" applyFill="1" applyBorder="1" applyAlignment="1" applyProtection="1">
      <alignment vertical="center" wrapText="1"/>
      <protection locked="0"/>
    </xf>
    <xf numFmtId="166" fontId="3" fillId="10" borderId="72" xfId="0" applyNumberFormat="1" applyFont="1" applyFill="1" applyBorder="1" applyAlignment="1" applyProtection="1">
      <alignment vertical="center" wrapText="1"/>
      <protection locked="0"/>
    </xf>
    <xf numFmtId="166" fontId="3" fillId="7" borderId="73" xfId="0" applyNumberFormat="1" applyFont="1" applyFill="1" applyBorder="1" applyAlignment="1" applyProtection="1">
      <alignment vertical="center" wrapText="1"/>
      <protection locked="0"/>
    </xf>
    <xf numFmtId="166" fontId="3" fillId="7" borderId="71" xfId="0" applyNumberFormat="1" applyFont="1" applyFill="1" applyBorder="1" applyAlignment="1" applyProtection="1">
      <alignment vertical="center" wrapText="1"/>
      <protection locked="0"/>
    </xf>
    <xf numFmtId="166" fontId="3" fillId="7" borderId="72" xfId="0" applyNumberFormat="1" applyFont="1" applyFill="1" applyBorder="1" applyAlignment="1" applyProtection="1">
      <alignment vertical="center" wrapText="1"/>
      <protection locked="0"/>
    </xf>
    <xf numFmtId="166" fontId="3" fillId="7" borderId="74" xfId="0" applyNumberFormat="1" applyFont="1" applyFill="1" applyBorder="1" applyAlignment="1" applyProtection="1">
      <alignment vertical="center" wrapText="1"/>
      <protection locked="0"/>
    </xf>
    <xf numFmtId="166" fontId="6" fillId="11" borderId="78" xfId="1" applyNumberFormat="1" applyFont="1" applyFill="1" applyBorder="1" applyAlignment="1" applyProtection="1">
      <alignment horizontal="right" wrapText="1"/>
    </xf>
    <xf numFmtId="166" fontId="6" fillId="11" borderId="79" xfId="1" applyNumberFormat="1" applyFont="1" applyFill="1" applyBorder="1" applyAlignment="1" applyProtection="1">
      <alignment horizontal="right" wrapText="1"/>
    </xf>
    <xf numFmtId="166" fontId="6" fillId="4" borderId="61" xfId="0" applyNumberFormat="1" applyFont="1" applyFill="1" applyBorder="1"/>
    <xf numFmtId="166" fontId="6" fillId="4" borderId="62" xfId="0" applyNumberFormat="1" applyFont="1" applyFill="1" applyBorder="1"/>
    <xf numFmtId="166" fontId="6" fillId="4" borderId="36" xfId="0" applyNumberFormat="1" applyFont="1" applyFill="1" applyBorder="1"/>
    <xf numFmtId="166" fontId="3" fillId="12" borderId="60" xfId="0" applyNumberFormat="1" applyFont="1" applyFill="1" applyBorder="1" applyAlignment="1" applyProtection="1">
      <alignment vertical="center" wrapText="1"/>
      <protection locked="0"/>
    </xf>
    <xf numFmtId="166" fontId="3" fillId="12" borderId="89" xfId="0" applyNumberFormat="1" applyFont="1" applyFill="1" applyBorder="1" applyAlignment="1" applyProtection="1">
      <alignment vertical="center" wrapText="1"/>
      <protection locked="0"/>
    </xf>
    <xf numFmtId="166" fontId="3" fillId="7" borderId="92" xfId="0" applyNumberFormat="1" applyFont="1" applyFill="1" applyBorder="1" applyAlignment="1" applyProtection="1">
      <alignment vertical="center" wrapText="1"/>
      <protection locked="0"/>
    </xf>
    <xf numFmtId="166" fontId="3" fillId="12" borderId="72" xfId="0" applyNumberFormat="1" applyFont="1" applyFill="1" applyBorder="1" applyAlignment="1" applyProtection="1">
      <alignment vertical="center" wrapText="1"/>
      <protection locked="0"/>
    </xf>
    <xf numFmtId="166" fontId="3" fillId="12" borderId="93" xfId="0" applyNumberFormat="1" applyFont="1" applyFill="1" applyBorder="1" applyAlignment="1" applyProtection="1">
      <alignment vertical="center" wrapText="1"/>
      <protection locked="0"/>
    </xf>
    <xf numFmtId="166" fontId="6" fillId="11" borderId="48" xfId="1" applyNumberFormat="1" applyFont="1" applyFill="1" applyBorder="1" applyAlignment="1" applyProtection="1">
      <alignment horizontal="right" wrapText="1"/>
    </xf>
    <xf numFmtId="166" fontId="6" fillId="11" borderId="96" xfId="1" applyNumberFormat="1" applyFont="1" applyFill="1" applyBorder="1" applyAlignment="1" applyProtection="1">
      <alignment horizontal="right" wrapText="1"/>
    </xf>
    <xf numFmtId="166" fontId="6" fillId="11" borderId="80" xfId="1" applyNumberFormat="1" applyFont="1" applyFill="1" applyBorder="1" applyAlignment="1" applyProtection="1">
      <alignment horizontal="right" wrapText="1"/>
    </xf>
    <xf numFmtId="166" fontId="6" fillId="11" borderId="97" xfId="1" applyNumberFormat="1" applyFont="1" applyFill="1" applyBorder="1" applyAlignment="1" applyProtection="1">
      <alignment horizontal="right" wrapText="1"/>
    </xf>
    <xf numFmtId="166" fontId="6" fillId="11" borderId="8" xfId="1" applyNumberFormat="1" applyFont="1" applyFill="1" applyBorder="1" applyAlignment="1" applyProtection="1">
      <alignment horizontal="right" wrapText="1"/>
    </xf>
    <xf numFmtId="166" fontId="3" fillId="2" borderId="57" xfId="1" applyNumberFormat="1" applyFont="1" applyFill="1" applyBorder="1" applyAlignment="1" applyProtection="1">
      <alignment horizontal="right" vertical="center" wrapText="1"/>
    </xf>
    <xf numFmtId="166" fontId="3" fillId="2" borderId="58" xfId="1" applyNumberFormat="1" applyFont="1" applyFill="1" applyBorder="1" applyAlignment="1" applyProtection="1">
      <alignment horizontal="right" vertical="center" wrapText="1"/>
    </xf>
    <xf numFmtId="166" fontId="3" fillId="2" borderId="19" xfId="1" applyNumberFormat="1" applyFont="1" applyFill="1" applyBorder="1" applyAlignment="1" applyProtection="1">
      <alignment horizontal="right" vertical="center" wrapText="1"/>
    </xf>
    <xf numFmtId="166" fontId="3" fillId="2" borderId="20" xfId="1" applyNumberFormat="1" applyFont="1" applyFill="1" applyBorder="1" applyAlignment="1" applyProtection="1">
      <alignment horizontal="right" vertical="center" wrapText="1"/>
    </xf>
    <xf numFmtId="166" fontId="3" fillId="2" borderId="21" xfId="1" applyNumberFormat="1" applyFont="1" applyFill="1" applyBorder="1" applyAlignment="1" applyProtection="1">
      <alignment horizontal="right" vertical="center" wrapText="1"/>
    </xf>
    <xf numFmtId="166" fontId="6" fillId="4" borderId="64" xfId="0" applyNumberFormat="1" applyFont="1" applyFill="1" applyBorder="1" applyAlignment="1">
      <alignment horizontal="left"/>
    </xf>
    <xf numFmtId="166" fontId="6" fillId="4" borderId="65" xfId="0" applyNumberFormat="1" applyFont="1" applyFill="1" applyBorder="1" applyAlignment="1">
      <alignment horizontal="left"/>
    </xf>
    <xf numFmtId="166" fontId="6" fillId="4" borderId="66" xfId="0" applyNumberFormat="1" applyFont="1" applyFill="1" applyBorder="1" applyAlignment="1">
      <alignment horizontal="left"/>
    </xf>
    <xf numFmtId="166" fontId="6" fillId="4" borderId="67" xfId="0" applyNumberFormat="1" applyFont="1" applyFill="1" applyBorder="1" applyAlignment="1">
      <alignment horizontal="left"/>
    </xf>
    <xf numFmtId="166" fontId="6" fillId="4" borderId="68" xfId="0" applyNumberFormat="1" applyFont="1" applyFill="1" applyBorder="1" applyAlignment="1">
      <alignment horizontal="left"/>
    </xf>
    <xf numFmtId="166" fontId="3" fillId="2" borderId="64" xfId="1" applyNumberFormat="1" applyFont="1" applyFill="1" applyBorder="1" applyAlignment="1" applyProtection="1">
      <alignment horizontal="right" wrapText="1"/>
    </xf>
    <xf numFmtId="166" fontId="3" fillId="2" borderId="69" xfId="1" applyNumberFormat="1" applyFont="1" applyFill="1" applyBorder="1" applyAlignment="1" applyProtection="1">
      <alignment horizontal="right" wrapText="1"/>
    </xf>
    <xf numFmtId="166" fontId="3" fillId="2" borderId="66" xfId="1" applyNumberFormat="1" applyFont="1" applyFill="1" applyBorder="1" applyAlignment="1" applyProtection="1">
      <alignment horizontal="right" wrapText="1"/>
    </xf>
    <xf numFmtId="166" fontId="3" fillId="2" borderId="70" xfId="1" applyNumberFormat="1" applyFont="1" applyFill="1" applyBorder="1" applyAlignment="1" applyProtection="1">
      <alignment horizontal="right" wrapText="1"/>
    </xf>
    <xf numFmtId="166" fontId="3" fillId="2" borderId="41" xfId="1" applyNumberFormat="1" applyFont="1" applyFill="1" applyBorder="1" applyAlignment="1" applyProtection="1">
      <alignment horizontal="right" wrapText="1"/>
    </xf>
    <xf numFmtId="166" fontId="3" fillId="2" borderId="75" xfId="1" applyNumberFormat="1" applyFont="1" applyFill="1" applyBorder="1" applyAlignment="1" applyProtection="1">
      <alignment horizontal="right" wrapText="1"/>
    </xf>
    <xf numFmtId="166" fontId="3" fillId="2" borderId="24" xfId="1" applyNumberFormat="1" applyFont="1" applyFill="1" applyBorder="1" applyAlignment="1" applyProtection="1">
      <alignment horizontal="right" wrapText="1"/>
    </xf>
    <xf numFmtId="166" fontId="3" fillId="2" borderId="76" xfId="1" applyNumberFormat="1" applyFont="1" applyFill="1" applyBorder="1" applyAlignment="1" applyProtection="1">
      <alignment horizontal="right" wrapText="1"/>
    </xf>
    <xf numFmtId="166" fontId="6" fillId="11" borderId="23" xfId="1" applyNumberFormat="1" applyFont="1" applyFill="1" applyBorder="1" applyAlignment="1" applyProtection="1">
      <alignment horizontal="right" wrapText="1"/>
    </xf>
    <xf numFmtId="166" fontId="3" fillId="2" borderId="87" xfId="0" applyNumberFormat="1" applyFont="1" applyFill="1" applyBorder="1" applyAlignment="1">
      <alignment horizontal="right" vertical="center"/>
    </xf>
    <xf numFmtId="166" fontId="3" fillId="2" borderId="58" xfId="0" applyNumberFormat="1" applyFont="1" applyFill="1" applyBorder="1" applyAlignment="1">
      <alignment horizontal="right" vertical="center"/>
    </xf>
    <xf numFmtId="166" fontId="3" fillId="2" borderId="19" xfId="0" applyNumberFormat="1" applyFont="1" applyFill="1" applyBorder="1" applyAlignment="1">
      <alignment horizontal="right" vertical="center"/>
    </xf>
    <xf numFmtId="166" fontId="3" fillId="2" borderId="20" xfId="0" applyNumberFormat="1" applyFont="1" applyFill="1" applyBorder="1" applyAlignment="1">
      <alignment horizontal="right" vertical="center"/>
    </xf>
    <xf numFmtId="166" fontId="3" fillId="13" borderId="20" xfId="0" applyNumberFormat="1" applyFont="1" applyFill="1" applyBorder="1" applyAlignment="1">
      <alignment horizontal="right" vertical="center"/>
    </xf>
    <xf numFmtId="166" fontId="3" fillId="13" borderId="21" xfId="0" applyNumberFormat="1" applyFont="1" applyFill="1" applyBorder="1" applyAlignment="1">
      <alignment horizontal="right" vertical="center"/>
    </xf>
    <xf numFmtId="166" fontId="3" fillId="2" borderId="64" xfId="0" applyNumberFormat="1" applyFont="1" applyFill="1" applyBorder="1" applyAlignment="1">
      <alignment horizontal="right" vertical="center"/>
    </xf>
    <xf numFmtId="166" fontId="3" fillId="2" borderId="69" xfId="0" applyNumberFormat="1" applyFont="1" applyFill="1" applyBorder="1" applyAlignment="1">
      <alignment horizontal="right" vertical="center"/>
    </xf>
    <xf numFmtId="166" fontId="3" fillId="2" borderId="66" xfId="0" applyNumberFormat="1" applyFont="1" applyFill="1" applyBorder="1" applyAlignment="1">
      <alignment horizontal="right" vertical="center"/>
    </xf>
    <xf numFmtId="166" fontId="3" fillId="13" borderId="66" xfId="0" applyNumberFormat="1" applyFont="1" applyFill="1" applyBorder="1" applyAlignment="1">
      <alignment horizontal="right" vertical="center"/>
    </xf>
    <xf numFmtId="166" fontId="3" fillId="13" borderId="70" xfId="0" applyNumberFormat="1" applyFont="1" applyFill="1" applyBorder="1" applyAlignment="1">
      <alignment horizontal="right" vertical="center"/>
    </xf>
    <xf numFmtId="166" fontId="3" fillId="2" borderId="41" xfId="0" applyNumberFormat="1" applyFont="1" applyFill="1" applyBorder="1" applyAlignment="1">
      <alignment horizontal="right" vertical="center"/>
    </xf>
    <xf numFmtId="166" fontId="3" fillId="2" borderId="75" xfId="0" applyNumberFormat="1" applyFont="1" applyFill="1" applyBorder="1" applyAlignment="1">
      <alignment horizontal="right" vertical="center"/>
    </xf>
    <xf numFmtId="166" fontId="3" fillId="2" borderId="24" xfId="0" applyNumberFormat="1" applyFont="1" applyFill="1" applyBorder="1" applyAlignment="1">
      <alignment horizontal="right" vertical="center"/>
    </xf>
    <xf numFmtId="166" fontId="6" fillId="11" borderId="7" xfId="1" applyNumberFormat="1" applyFont="1" applyFill="1" applyBorder="1" applyAlignment="1" applyProtection="1">
      <alignment horizontal="right" wrapText="1"/>
    </xf>
    <xf numFmtId="166" fontId="6" fillId="11" borderId="5" xfId="1" applyNumberFormat="1" applyFont="1" applyFill="1" applyBorder="1" applyAlignment="1" applyProtection="1">
      <alignment horizontal="right" wrapText="1"/>
    </xf>
    <xf numFmtId="166" fontId="9" fillId="7" borderId="98" xfId="0" applyNumberFormat="1" applyFont="1" applyFill="1" applyBorder="1" applyAlignment="1">
      <alignment horizontal="center"/>
    </xf>
    <xf numFmtId="166" fontId="3" fillId="10" borderId="95" xfId="0" applyNumberFormat="1" applyFont="1" applyFill="1" applyBorder="1" applyAlignment="1">
      <alignment horizontal="right" vertical="center"/>
    </xf>
    <xf numFmtId="166" fontId="3" fillId="10" borderId="80" xfId="0" applyNumberFormat="1" applyFont="1" applyFill="1" applyBorder="1" applyAlignment="1">
      <alignment horizontal="right" vertical="center"/>
    </xf>
    <xf numFmtId="166" fontId="3" fillId="10" borderId="8" xfId="0" applyNumberFormat="1" applyFont="1" applyFill="1" applyBorder="1" applyAlignment="1">
      <alignment horizontal="right" vertical="center"/>
    </xf>
    <xf numFmtId="166" fontId="3" fillId="10" borderId="81" xfId="0" applyNumberFormat="1" applyFont="1" applyFill="1" applyBorder="1" applyAlignment="1">
      <alignment horizontal="right" vertical="center"/>
    </xf>
    <xf numFmtId="166" fontId="3" fillId="17" borderId="0" xfId="0" applyNumberFormat="1" applyFont="1" applyFill="1" applyAlignment="1">
      <alignment horizontal="left" vertical="center"/>
    </xf>
    <xf numFmtId="166" fontId="3" fillId="2" borderId="95" xfId="0" applyNumberFormat="1" applyFont="1" applyFill="1" applyBorder="1" applyAlignment="1">
      <alignment horizontal="right" vertical="center"/>
    </xf>
    <xf numFmtId="166" fontId="3" fillId="2" borderId="82" xfId="0" applyNumberFormat="1" applyFont="1" applyFill="1" applyBorder="1" applyAlignment="1">
      <alignment horizontal="right" vertical="center"/>
    </xf>
    <xf numFmtId="166" fontId="3" fillId="2" borderId="111" xfId="0" applyNumberFormat="1" applyFont="1" applyFill="1" applyBorder="1" applyAlignment="1">
      <alignment horizontal="right" vertical="center"/>
    </xf>
    <xf numFmtId="166" fontId="3" fillId="17" borderId="0" xfId="0" applyNumberFormat="1" applyFont="1" applyFill="1" applyAlignment="1">
      <alignment horizontal="right" vertical="center"/>
    </xf>
    <xf numFmtId="166" fontId="3" fillId="17" borderId="27" xfId="0" applyNumberFormat="1" applyFont="1" applyFill="1" applyBorder="1" applyAlignment="1">
      <alignment horizontal="right" vertical="center"/>
    </xf>
    <xf numFmtId="166" fontId="0" fillId="10" borderId="28" xfId="0" applyNumberFormat="1" applyFill="1" applyBorder="1"/>
    <xf numFmtId="166" fontId="3" fillId="2" borderId="112" xfId="0" applyNumberFormat="1" applyFont="1" applyFill="1" applyBorder="1" applyAlignment="1">
      <alignment horizontal="right" vertical="center"/>
    </xf>
    <xf numFmtId="166" fontId="3" fillId="2" borderId="67" xfId="0" applyNumberFormat="1" applyFont="1" applyFill="1" applyBorder="1" applyAlignment="1">
      <alignment horizontal="right" vertical="center"/>
    </xf>
    <xf numFmtId="166" fontId="0" fillId="10" borderId="36" xfId="0" applyNumberFormat="1" applyFill="1" applyBorder="1"/>
    <xf numFmtId="166" fontId="3" fillId="2" borderId="22" xfId="0" applyNumberFormat="1" applyFont="1" applyFill="1" applyBorder="1" applyAlignment="1">
      <alignment horizontal="right" vertical="center"/>
    </xf>
    <xf numFmtId="166" fontId="3" fillId="2" borderId="113" xfId="0" applyNumberFormat="1" applyFont="1" applyFill="1" applyBorder="1" applyAlignment="1">
      <alignment horizontal="right" vertical="center"/>
    </xf>
    <xf numFmtId="166" fontId="3" fillId="17" borderId="100" xfId="0" applyNumberFormat="1" applyFont="1" applyFill="1" applyBorder="1" applyAlignment="1">
      <alignment horizontal="right" vertical="center"/>
    </xf>
    <xf numFmtId="166" fontId="3" fillId="2" borderId="114" xfId="0" applyNumberFormat="1" applyFont="1" applyFill="1" applyBorder="1" applyAlignment="1">
      <alignment horizontal="right" vertical="center"/>
    </xf>
    <xf numFmtId="166" fontId="3" fillId="2" borderId="115" xfId="0" applyNumberFormat="1" applyFont="1" applyFill="1" applyBorder="1" applyAlignment="1">
      <alignment horizontal="right" vertical="center"/>
    </xf>
    <xf numFmtId="166" fontId="3" fillId="2" borderId="116" xfId="0" applyNumberFormat="1" applyFont="1" applyFill="1" applyBorder="1" applyAlignment="1">
      <alignment horizontal="right" vertical="center"/>
    </xf>
    <xf numFmtId="166" fontId="3" fillId="2" borderId="117" xfId="0" applyNumberFormat="1" applyFont="1" applyFill="1" applyBorder="1" applyAlignment="1">
      <alignment horizontal="right" vertical="center"/>
    </xf>
    <xf numFmtId="166" fontId="0" fillId="10" borderId="118" xfId="0" applyNumberFormat="1" applyFill="1" applyBorder="1"/>
    <xf numFmtId="166" fontId="3" fillId="2" borderId="91" xfId="0" applyNumberFormat="1" applyFont="1" applyFill="1" applyBorder="1" applyAlignment="1">
      <alignment horizontal="right" vertical="center"/>
    </xf>
    <xf numFmtId="166" fontId="21" fillId="18" borderId="7" xfId="0" applyNumberFormat="1" applyFont="1" applyFill="1" applyBorder="1" applyAlignment="1">
      <alignment horizontal="right"/>
    </xf>
    <xf numFmtId="166" fontId="21" fillId="18" borderId="119" xfId="0" applyNumberFormat="1" applyFont="1" applyFill="1" applyBorder="1" applyAlignment="1">
      <alignment horizontal="right"/>
    </xf>
    <xf numFmtId="166" fontId="21" fillId="18" borderId="120" xfId="0" applyNumberFormat="1" applyFont="1" applyFill="1" applyBorder="1" applyAlignment="1">
      <alignment horizontal="right"/>
    </xf>
    <xf numFmtId="166" fontId="21" fillId="18" borderId="121" xfId="0" applyNumberFormat="1" applyFont="1" applyFill="1" applyBorder="1" applyAlignment="1">
      <alignment horizontal="right"/>
    </xf>
    <xf numFmtId="166" fontId="21" fillId="18" borderId="6" xfId="0" applyNumberFormat="1" applyFont="1" applyFill="1" applyBorder="1" applyAlignment="1">
      <alignment horizontal="right"/>
    </xf>
    <xf numFmtId="166" fontId="21" fillId="18" borderId="5" xfId="0" applyNumberFormat="1" applyFont="1" applyFill="1" applyBorder="1" applyAlignment="1">
      <alignment horizontal="right"/>
    </xf>
    <xf numFmtId="166" fontId="6" fillId="2" borderId="7" xfId="0" applyNumberFormat="1" applyFont="1" applyFill="1" applyBorder="1" applyAlignment="1">
      <alignment horizontal="left" wrapText="1"/>
    </xf>
    <xf numFmtId="166" fontId="0" fillId="2" borderId="0" xfId="0" applyNumberFormat="1" applyFill="1"/>
    <xf numFmtId="166" fontId="6" fillId="2" borderId="7" xfId="0" applyNumberFormat="1" applyFont="1" applyFill="1" applyBorder="1" applyAlignment="1">
      <alignment horizontal="right" vertical="center"/>
    </xf>
    <xf numFmtId="166" fontId="0" fillId="0" borderId="0" xfId="0" applyNumberFormat="1"/>
    <xf numFmtId="166" fontId="6" fillId="18" borderId="7" xfId="0" applyNumberFormat="1" applyFont="1" applyFill="1" applyBorder="1" applyAlignment="1">
      <alignment horizontal="right"/>
    </xf>
    <xf numFmtId="166" fontId="21" fillId="18" borderId="121" xfId="0" applyNumberFormat="1" applyFont="1" applyFill="1" applyBorder="1" applyAlignment="1">
      <alignment horizontal="right" vertical="center"/>
    </xf>
    <xf numFmtId="166" fontId="21" fillId="18" borderId="7" xfId="0" applyNumberFormat="1" applyFont="1" applyFill="1" applyBorder="1" applyAlignment="1">
      <alignment horizontal="right" vertical="center"/>
    </xf>
    <xf numFmtId="166" fontId="3" fillId="17" borderId="36" xfId="0" applyNumberFormat="1" applyFont="1" applyFill="1" applyBorder="1" applyAlignment="1">
      <alignment horizontal="right" vertical="center"/>
    </xf>
    <xf numFmtId="166" fontId="3" fillId="17" borderId="39" xfId="0" applyNumberFormat="1" applyFont="1" applyFill="1" applyBorder="1" applyAlignment="1">
      <alignment horizontal="right" vertical="center"/>
    </xf>
    <xf numFmtId="166" fontId="9" fillId="7" borderId="60" xfId="0" applyNumberFormat="1" applyFont="1" applyFill="1" applyBorder="1" applyAlignment="1" applyProtection="1">
      <alignment vertical="center" wrapText="1"/>
      <protection locked="0"/>
    </xf>
    <xf numFmtId="166" fontId="9" fillId="7" borderId="59" xfId="0" applyNumberFormat="1" applyFont="1" applyFill="1" applyBorder="1" applyAlignment="1" applyProtection="1">
      <alignment vertical="center" wrapText="1"/>
      <protection locked="0"/>
    </xf>
    <xf numFmtId="166" fontId="9" fillId="7" borderId="62" xfId="0" applyNumberFormat="1" applyFont="1" applyFill="1" applyBorder="1" applyAlignment="1" applyProtection="1">
      <alignment vertical="center" wrapText="1"/>
      <protection locked="0"/>
    </xf>
    <xf numFmtId="166" fontId="6" fillId="11" borderId="77" xfId="1" applyNumberFormat="1" applyFont="1" applyFill="1" applyBorder="1" applyAlignment="1" applyProtection="1">
      <alignment horizontal="right" wrapText="1"/>
    </xf>
    <xf numFmtId="0" fontId="3" fillId="0" borderId="36" xfId="0" applyFont="1" applyBorder="1" applyAlignment="1">
      <alignment horizontal="left" vertical="center" wrapText="1" indent="1"/>
    </xf>
    <xf numFmtId="166" fontId="3" fillId="7" borderId="55" xfId="0" applyNumberFormat="1" applyFont="1" applyFill="1" applyBorder="1" applyAlignment="1" applyProtection="1">
      <alignment vertical="center" wrapText="1"/>
      <protection locked="0"/>
    </xf>
    <xf numFmtId="166" fontId="6" fillId="4" borderId="0" xfId="0" applyNumberFormat="1" applyFont="1" applyFill="1"/>
    <xf numFmtId="166" fontId="3" fillId="12" borderId="28" xfId="0" applyNumberFormat="1" applyFont="1" applyFill="1" applyBorder="1"/>
    <xf numFmtId="0" fontId="4" fillId="0" borderId="0" xfId="2" applyFont="1"/>
    <xf numFmtId="167" fontId="0" fillId="2" borderId="0" xfId="0" applyNumberFormat="1" applyFill="1"/>
    <xf numFmtId="168" fontId="3" fillId="10" borderId="60" xfId="0" applyNumberFormat="1" applyFont="1" applyFill="1" applyBorder="1" applyAlignment="1" applyProtection="1">
      <alignment vertical="center" wrapText="1"/>
      <protection locked="0"/>
    </xf>
    <xf numFmtId="168" fontId="3" fillId="7" borderId="61" xfId="0" applyNumberFormat="1" applyFont="1" applyFill="1" applyBorder="1" applyAlignment="1" applyProtection="1">
      <alignment vertical="center" wrapText="1"/>
      <protection locked="0"/>
    </xf>
    <xf numFmtId="166" fontId="3" fillId="12" borderId="127" xfId="0" applyNumberFormat="1" applyFont="1" applyFill="1" applyBorder="1" applyAlignment="1" applyProtection="1">
      <alignment vertical="center" wrapText="1"/>
      <protection locked="0"/>
    </xf>
    <xf numFmtId="168" fontId="3" fillId="7" borderId="62" xfId="0" applyNumberFormat="1" applyFont="1" applyFill="1" applyBorder="1" applyAlignment="1" applyProtection="1">
      <alignment vertical="center" wrapText="1"/>
      <protection locked="0"/>
    </xf>
    <xf numFmtId="168" fontId="3" fillId="7" borderId="128" xfId="0" applyNumberFormat="1" applyFont="1" applyFill="1" applyBorder="1" applyAlignment="1" applyProtection="1">
      <alignment vertical="center" wrapText="1"/>
      <protection locked="0"/>
    </xf>
    <xf numFmtId="166" fontId="3" fillId="12" borderId="63" xfId="0" applyNumberFormat="1" applyFont="1" applyFill="1" applyBorder="1" applyAlignment="1" applyProtection="1">
      <alignment vertical="center" wrapText="1"/>
      <protection locked="0"/>
    </xf>
    <xf numFmtId="169" fontId="0" fillId="2" borderId="0" xfId="0" applyNumberFormat="1" applyFill="1"/>
    <xf numFmtId="168" fontId="9" fillId="0" borderId="5" xfId="0" applyNumberFormat="1" applyFont="1" applyBorder="1"/>
    <xf numFmtId="0" fontId="3" fillId="0" borderId="18" xfId="0" applyFont="1" applyFill="1" applyBorder="1" applyAlignment="1">
      <alignment horizontal="left" vertical="center" wrapText="1" indent="4"/>
    </xf>
    <xf numFmtId="166" fontId="3" fillId="10" borderId="129" xfId="0" applyNumberFormat="1" applyFont="1" applyFill="1" applyBorder="1" applyAlignment="1" applyProtection="1">
      <alignment vertical="center" wrapText="1"/>
      <protection locked="0"/>
    </xf>
    <xf numFmtId="166" fontId="3" fillId="10" borderId="130" xfId="0" applyNumberFormat="1" applyFont="1" applyFill="1" applyBorder="1" applyAlignment="1" applyProtection="1">
      <alignment vertical="center" wrapText="1"/>
      <protection locked="0"/>
    </xf>
    <xf numFmtId="166" fontId="3" fillId="7" borderId="86" xfId="0" applyNumberFormat="1" applyFont="1" applyFill="1" applyBorder="1" applyAlignment="1" applyProtection="1">
      <alignment vertical="center" wrapText="1"/>
      <protection locked="0"/>
    </xf>
    <xf numFmtId="168" fontId="3" fillId="7" borderId="86" xfId="0" applyNumberFormat="1" applyFont="1" applyFill="1" applyBorder="1" applyAlignment="1" applyProtection="1">
      <alignment vertical="center" wrapText="1"/>
      <protection locked="0"/>
    </xf>
    <xf numFmtId="166" fontId="3" fillId="12" borderId="131" xfId="0" applyNumberFormat="1" applyFont="1" applyFill="1" applyBorder="1" applyAlignment="1" applyProtection="1">
      <alignment vertical="center" wrapText="1"/>
      <protection locked="0"/>
    </xf>
    <xf numFmtId="0" fontId="6" fillId="9" borderId="94" xfId="0" applyFont="1" applyFill="1" applyBorder="1" applyAlignment="1">
      <alignment horizontal="right" vertical="center"/>
    </xf>
    <xf numFmtId="0" fontId="6" fillId="9" borderId="76" xfId="0" applyFont="1" applyFill="1" applyBorder="1" applyAlignment="1">
      <alignment horizontal="right" vertical="center"/>
    </xf>
    <xf numFmtId="168" fontId="3" fillId="7" borderId="52" xfId="0" applyNumberFormat="1" applyFont="1" applyFill="1" applyBorder="1" applyAlignment="1" applyProtection="1">
      <alignment vertical="center" wrapText="1"/>
      <protection locked="0"/>
    </xf>
    <xf numFmtId="166" fontId="3" fillId="12" borderId="52" xfId="0" applyNumberFormat="1" applyFont="1" applyFill="1" applyBorder="1" applyAlignment="1" applyProtection="1">
      <alignment vertical="center" wrapText="1"/>
      <protection locked="0"/>
    </xf>
    <xf numFmtId="166" fontId="3" fillId="12" borderId="59" xfId="0" applyNumberFormat="1" applyFont="1" applyFill="1" applyBorder="1" applyAlignment="1" applyProtection="1">
      <alignment vertical="center" wrapText="1"/>
      <protection locked="0"/>
    </xf>
    <xf numFmtId="166" fontId="3" fillId="7" borderId="127" xfId="0" applyNumberFormat="1" applyFont="1" applyFill="1" applyBorder="1" applyAlignment="1" applyProtection="1">
      <alignment vertical="center" wrapText="1"/>
      <protection locked="0"/>
    </xf>
    <xf numFmtId="0" fontId="6" fillId="2" borderId="28" xfId="0" applyFont="1" applyFill="1" applyBorder="1" applyAlignment="1">
      <alignment horizontal="left"/>
    </xf>
    <xf numFmtId="0" fontId="6" fillId="2" borderId="100" xfId="0" applyFont="1" applyFill="1" applyBorder="1" applyAlignment="1">
      <alignment horizontal="left"/>
    </xf>
    <xf numFmtId="0" fontId="6" fillId="2" borderId="40" xfId="0" applyFont="1" applyFill="1" applyBorder="1" applyAlignment="1">
      <alignment horizontal="left"/>
    </xf>
    <xf numFmtId="0" fontId="6" fillId="2" borderId="36" xfId="0" applyFont="1" applyFill="1" applyBorder="1" applyAlignment="1">
      <alignment horizontal="left"/>
    </xf>
    <xf numFmtId="0" fontId="8" fillId="4" borderId="32" xfId="0" applyFont="1" applyFill="1" applyBorder="1" applyAlignment="1">
      <alignment horizontal="center"/>
    </xf>
    <xf numFmtId="0" fontId="8" fillId="4" borderId="33" xfId="0" applyFont="1" applyFill="1" applyBorder="1" applyAlignment="1">
      <alignment horizontal="center"/>
    </xf>
    <xf numFmtId="0" fontId="8" fillId="4" borderId="34" xfId="0" applyFont="1" applyFill="1" applyBorder="1" applyAlignment="1">
      <alignment horizontal="center"/>
    </xf>
    <xf numFmtId="0" fontId="8" fillId="9" borderId="83" xfId="0" applyFont="1" applyFill="1" applyBorder="1" applyAlignment="1">
      <alignment horizontal="center"/>
    </xf>
    <xf numFmtId="0" fontId="8" fillId="9" borderId="82" xfId="0" applyFont="1" applyFill="1" applyBorder="1" applyAlignment="1">
      <alignment horizontal="center"/>
    </xf>
    <xf numFmtId="0" fontId="8" fillId="9" borderId="84" xfId="0" applyFont="1" applyFill="1" applyBorder="1" applyAlignment="1">
      <alignment horizontal="center"/>
    </xf>
    <xf numFmtId="0" fontId="8" fillId="4" borderId="23" xfId="0" applyFont="1" applyFill="1" applyBorder="1" applyAlignment="1">
      <alignment horizontal="center"/>
    </xf>
    <xf numFmtId="0" fontId="8" fillId="4" borderId="37" xfId="0" applyFont="1" applyFill="1" applyBorder="1" applyAlignment="1">
      <alignment horizontal="center"/>
    </xf>
    <xf numFmtId="0" fontId="8" fillId="9" borderId="38" xfId="0" applyFont="1" applyFill="1" applyBorder="1" applyAlignment="1">
      <alignment horizontal="center"/>
    </xf>
    <xf numFmtId="0" fontId="8" fillId="9" borderId="39" xfId="0" applyFont="1" applyFill="1" applyBorder="1" applyAlignment="1">
      <alignment horizontal="center"/>
    </xf>
    <xf numFmtId="0" fontId="8" fillId="9" borderId="40" xfId="0" applyFont="1" applyFill="1" applyBorder="1" applyAlignment="1">
      <alignment horizontal="center"/>
    </xf>
    <xf numFmtId="0" fontId="6" fillId="8" borderId="29" xfId="0" applyFont="1" applyFill="1" applyBorder="1" applyAlignment="1">
      <alignment horizontal="center" vertical="center"/>
    </xf>
    <xf numFmtId="0" fontId="6" fillId="8" borderId="10" xfId="0" applyFont="1" applyFill="1" applyBorder="1" applyAlignment="1">
      <alignment horizontal="center" vertical="center"/>
    </xf>
    <xf numFmtId="0" fontId="6" fillId="8" borderId="30" xfId="0" applyFont="1" applyFill="1" applyBorder="1" applyAlignment="1">
      <alignment horizontal="center" vertical="center"/>
    </xf>
    <xf numFmtId="0" fontId="6" fillId="8" borderId="31" xfId="0" applyFont="1" applyFill="1" applyBorder="1" applyAlignment="1">
      <alignment horizontal="center" vertical="center"/>
    </xf>
    <xf numFmtId="0" fontId="6" fillId="9" borderId="29" xfId="0" applyFont="1" applyFill="1" applyBorder="1" applyAlignment="1">
      <alignment horizontal="center" vertical="center"/>
    </xf>
    <xf numFmtId="0" fontId="6" fillId="9" borderId="10" xfId="0" applyFont="1" applyFill="1" applyBorder="1" applyAlignment="1">
      <alignment horizontal="center" vertical="center"/>
    </xf>
    <xf numFmtId="0" fontId="6" fillId="9" borderId="11" xfId="0" applyFont="1" applyFill="1" applyBorder="1" applyAlignment="1">
      <alignment horizontal="center" vertical="center"/>
    </xf>
    <xf numFmtId="0" fontId="3" fillId="2" borderId="64" xfId="0" applyFont="1" applyFill="1" applyBorder="1" applyAlignment="1">
      <alignment horizontal="center"/>
    </xf>
    <xf numFmtId="0" fontId="3" fillId="2" borderId="65" xfId="0" applyFont="1" applyFill="1" applyBorder="1" applyAlignment="1">
      <alignment horizontal="center"/>
    </xf>
    <xf numFmtId="0" fontId="6" fillId="4" borderId="29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8" fillId="4" borderId="16" xfId="0" applyFont="1" applyFill="1" applyBorder="1" applyAlignment="1">
      <alignment horizontal="center"/>
    </xf>
    <xf numFmtId="0" fontId="8" fillId="4" borderId="82" xfId="0" applyFont="1" applyFill="1" applyBorder="1" applyAlignment="1">
      <alignment horizontal="center"/>
    </xf>
    <xf numFmtId="0" fontId="8" fillId="4" borderId="58" xfId="0" applyFont="1" applyFill="1" applyBorder="1" applyAlignment="1">
      <alignment horizontal="center"/>
    </xf>
    <xf numFmtId="164" fontId="6" fillId="5" borderId="10" xfId="0" applyNumberFormat="1" applyFont="1" applyFill="1" applyBorder="1" applyAlignment="1">
      <alignment horizontal="center" vertical="center"/>
    </xf>
    <xf numFmtId="164" fontId="6" fillId="5" borderId="11" xfId="0" applyNumberFormat="1" applyFont="1" applyFill="1" applyBorder="1" applyAlignment="1">
      <alignment horizontal="center" vertical="center"/>
    </xf>
    <xf numFmtId="164" fontId="6" fillId="5" borderId="29" xfId="0" applyNumberFormat="1" applyFont="1" applyFill="1" applyBorder="1" applyAlignment="1">
      <alignment horizontal="center" vertical="center"/>
    </xf>
    <xf numFmtId="0" fontId="6" fillId="16" borderId="105" xfId="0" applyFont="1" applyFill="1" applyBorder="1" applyAlignment="1">
      <alignment horizontal="center" vertical="center"/>
    </xf>
    <xf numFmtId="0" fontId="6" fillId="16" borderId="3" xfId="0" applyFont="1" applyFill="1" applyBorder="1" applyAlignment="1">
      <alignment horizontal="center" vertical="center"/>
    </xf>
    <xf numFmtId="0" fontId="6" fillId="16" borderId="106" xfId="0" applyFont="1" applyFill="1" applyBorder="1" applyAlignment="1">
      <alignment horizontal="center" vertical="center"/>
    </xf>
    <xf numFmtId="0" fontId="3" fillId="2" borderId="57" xfId="0" applyFont="1" applyFill="1" applyBorder="1" applyAlignment="1">
      <alignment horizontal="center"/>
    </xf>
    <xf numFmtId="0" fontId="3" fillId="2" borderId="88" xfId="0" applyFont="1" applyFill="1" applyBorder="1" applyAlignment="1">
      <alignment horizontal="center"/>
    </xf>
    <xf numFmtId="0" fontId="3" fillId="2" borderId="41" xfId="0" applyFont="1" applyFill="1" applyBorder="1" applyAlignment="1">
      <alignment horizontal="center"/>
    </xf>
    <xf numFmtId="0" fontId="3" fillId="2" borderId="94" xfId="0" applyFont="1" applyFill="1" applyBorder="1" applyAlignment="1">
      <alignment horizontal="center"/>
    </xf>
    <xf numFmtId="0" fontId="8" fillId="9" borderId="99" xfId="0" applyFont="1" applyFill="1" applyBorder="1" applyAlignment="1">
      <alignment horizontal="center" vertical="center"/>
    </xf>
    <xf numFmtId="0" fontId="8" fillId="9" borderId="27" xfId="0" applyFont="1" applyFill="1" applyBorder="1" applyAlignment="1">
      <alignment horizontal="center" vertical="center"/>
    </xf>
    <xf numFmtId="0" fontId="8" fillId="9" borderId="122" xfId="0" applyFont="1" applyFill="1" applyBorder="1" applyAlignment="1">
      <alignment horizontal="center" vertical="center"/>
    </xf>
    <xf numFmtId="0" fontId="8" fillId="15" borderId="54" xfId="0" applyFont="1" applyFill="1" applyBorder="1" applyAlignment="1">
      <alignment horizontal="center" vertical="center" wrapText="1"/>
    </xf>
    <xf numFmtId="0" fontId="8" fillId="15" borderId="123" xfId="0" applyFont="1" applyFill="1" applyBorder="1" applyAlignment="1">
      <alignment horizontal="center" vertical="center" wrapText="1"/>
    </xf>
    <xf numFmtId="0" fontId="19" fillId="14" borderId="1" xfId="0" applyFont="1" applyFill="1" applyBorder="1" applyAlignment="1">
      <alignment horizontal="center" vertical="center" wrapText="1"/>
    </xf>
    <xf numFmtId="0" fontId="19" fillId="14" borderId="2" xfId="0" applyFont="1" applyFill="1" applyBorder="1" applyAlignment="1">
      <alignment horizontal="center" vertical="center" wrapText="1"/>
    </xf>
    <xf numFmtId="0" fontId="19" fillId="14" borderId="35" xfId="0" applyFont="1" applyFill="1" applyBorder="1" applyAlignment="1">
      <alignment horizontal="center" vertical="center" wrapText="1"/>
    </xf>
    <xf numFmtId="0" fontId="19" fillId="14" borderId="90" xfId="0" applyFont="1" applyFill="1" applyBorder="1" applyAlignment="1">
      <alignment horizontal="center" vertical="center" wrapText="1"/>
    </xf>
    <xf numFmtId="0" fontId="19" fillId="14" borderId="3" xfId="0" applyFont="1" applyFill="1" applyBorder="1" applyAlignment="1">
      <alignment horizontal="center" vertical="center" wrapText="1"/>
    </xf>
    <xf numFmtId="0" fontId="19" fillId="14" borderId="4" xfId="0" applyFont="1" applyFill="1" applyBorder="1" applyAlignment="1">
      <alignment horizontal="center" vertical="center" wrapText="1"/>
    </xf>
    <xf numFmtId="0" fontId="8" fillId="9" borderId="101" xfId="0" applyFont="1" applyFill="1" applyBorder="1" applyAlignment="1">
      <alignment horizontal="center" vertical="center"/>
    </xf>
    <xf numFmtId="0" fontId="8" fillId="9" borderId="0" xfId="0" applyFont="1" applyFill="1" applyAlignment="1">
      <alignment horizontal="center" vertical="center"/>
    </xf>
    <xf numFmtId="0" fontId="8" fillId="9" borderId="102" xfId="0" applyFont="1" applyFill="1" applyBorder="1" applyAlignment="1">
      <alignment horizontal="center" vertical="center"/>
    </xf>
    <xf numFmtId="0" fontId="8" fillId="15" borderId="86" xfId="0" applyFont="1" applyFill="1" applyBorder="1" applyAlignment="1">
      <alignment horizontal="center" vertical="center" wrapText="1"/>
    </xf>
    <xf numFmtId="0" fontId="8" fillId="15" borderId="103" xfId="0" applyFont="1" applyFill="1" applyBorder="1" applyAlignment="1">
      <alignment horizontal="center" vertical="center" wrapText="1"/>
    </xf>
    <xf numFmtId="0" fontId="3" fillId="2" borderId="87" xfId="0" applyFont="1" applyFill="1" applyBorder="1" applyAlignment="1">
      <alignment horizontal="center"/>
    </xf>
    <xf numFmtId="0" fontId="3" fillId="2" borderId="110" xfId="0" applyFont="1" applyFill="1" applyBorder="1" applyAlignment="1">
      <alignment horizontal="center"/>
    </xf>
  </cellXfs>
  <cellStyles count="6">
    <cellStyle name="Normal" xfId="0" builtinId="0"/>
    <cellStyle name="Normal 10" xfId="2" xr:uid="{4AF8DE7C-B142-48E0-8A1B-606549628C23}"/>
    <cellStyle name="Normal 13" xfId="4" xr:uid="{1937C12C-E266-4E77-A1D1-7810703A3B4E}"/>
    <cellStyle name="Percent" xfId="1" builtinId="5"/>
    <cellStyle name="TableLvl2" xfId="3" xr:uid="{3AFB3FAE-2503-478B-8FE7-BFA9A01B8690}"/>
    <cellStyle name="TableLvl3" xfId="5" xr:uid="{AF825412-D9C0-4D12-AB01-05585287311C}"/>
  </cellStyles>
  <dxfs count="8"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016AA-70B3-44C8-9FC6-A7ED5D7E513A}">
  <sheetPr codeName="Sheet1"/>
  <dimension ref="A1:AB72"/>
  <sheetViews>
    <sheetView tabSelected="1" topLeftCell="K1" zoomScale="115" zoomScaleNormal="115" workbookViewId="0">
      <selection activeCell="W77" sqref="W77"/>
    </sheetView>
  </sheetViews>
  <sheetFormatPr defaultColWidth="12.28515625" defaultRowHeight="15" x14ac:dyDescent="0.25"/>
  <cols>
    <col min="1" max="1" width="9.140625" style="1" customWidth="1"/>
    <col min="2" max="2" width="57.42578125" style="2" customWidth="1"/>
    <col min="3" max="3" width="12.28515625" style="2" customWidth="1"/>
    <col min="4" max="7" width="12.28515625" style="2"/>
    <col min="8" max="8" width="12.28515625" style="2" customWidth="1"/>
    <col min="9" max="23" width="12.28515625" style="2"/>
    <col min="24" max="24" width="18.140625" style="2" bestFit="1" customWidth="1"/>
    <col min="25" max="16384" width="12.28515625" style="2"/>
  </cols>
  <sheetData>
    <row r="1" spans="1:27" s="1" customFormat="1" thickBot="1" x14ac:dyDescent="0.25"/>
    <row r="2" spans="1:27" s="1" customFormat="1" ht="16.5" thickBot="1" x14ac:dyDescent="0.3">
      <c r="B2" s="3" t="s">
        <v>0</v>
      </c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"/>
      <c r="P2" s="2"/>
    </row>
    <row r="3" spans="1:27" s="1" customFormat="1" ht="15.75" x14ac:dyDescent="0.2">
      <c r="B3" s="7"/>
      <c r="C3" s="265" t="s">
        <v>1</v>
      </c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 t="s">
        <v>2</v>
      </c>
      <c r="O3" s="264"/>
      <c r="P3" s="8"/>
    </row>
    <row r="4" spans="1:27" s="1" customFormat="1" ht="16.5" thickBot="1" x14ac:dyDescent="0.3">
      <c r="B4" s="9"/>
      <c r="C4" s="10">
        <v>2011</v>
      </c>
      <c r="D4" s="11">
        <v>2012</v>
      </c>
      <c r="E4" s="12">
        <v>2013</v>
      </c>
      <c r="F4" s="12">
        <v>2014</v>
      </c>
      <c r="G4" s="12">
        <v>2015</v>
      </c>
      <c r="H4" s="12">
        <v>2016</v>
      </c>
      <c r="I4" s="12">
        <v>2017</v>
      </c>
      <c r="J4" s="12">
        <v>2018</v>
      </c>
      <c r="K4" s="12">
        <v>2019</v>
      </c>
      <c r="L4" s="12">
        <v>2020</v>
      </c>
      <c r="M4" s="12">
        <v>2021</v>
      </c>
      <c r="N4" s="12">
        <v>2022</v>
      </c>
      <c r="O4" s="13" t="s">
        <v>3</v>
      </c>
      <c r="P4" s="2"/>
    </row>
    <row r="5" spans="1:27" s="1" customFormat="1" x14ac:dyDescent="0.25">
      <c r="B5" s="14" t="s">
        <v>4</v>
      </c>
      <c r="C5" s="90"/>
      <c r="D5" s="91">
        <v>102</v>
      </c>
      <c r="E5" s="91">
        <v>104.8</v>
      </c>
      <c r="F5" s="91">
        <v>106.6</v>
      </c>
      <c r="G5" s="91">
        <v>108.4</v>
      </c>
      <c r="H5" s="91">
        <v>110</v>
      </c>
      <c r="I5" s="91">
        <v>112.1</v>
      </c>
      <c r="J5" s="91">
        <v>114.1</v>
      </c>
      <c r="K5" s="91">
        <v>116.2</v>
      </c>
      <c r="L5" s="91">
        <v>117.2</v>
      </c>
      <c r="M5" s="91">
        <v>121.3</v>
      </c>
      <c r="N5" s="91">
        <f>M5*1.08</f>
        <v>131.00400000000002</v>
      </c>
      <c r="O5" s="92">
        <f>126.1*1.063</f>
        <v>134.04429999999999</v>
      </c>
      <c r="P5"/>
    </row>
    <row r="6" spans="1:27" s="1" customFormat="1" ht="14.25" x14ac:dyDescent="0.2">
      <c r="B6" s="16" t="s">
        <v>5</v>
      </c>
      <c r="C6" s="15"/>
      <c r="D6" s="17"/>
      <c r="E6" s="17">
        <f t="shared" ref="E6:K6" si="0">+E5/D5-1</f>
        <v>2.7450980392156765E-2</v>
      </c>
      <c r="F6" s="17">
        <f t="shared" si="0"/>
        <v>1.7175572519083859E-2</v>
      </c>
      <c r="G6" s="17">
        <f t="shared" si="0"/>
        <v>1.6885553470919357E-2</v>
      </c>
      <c r="H6" s="17">
        <f t="shared" si="0"/>
        <v>1.4760147601476037E-2</v>
      </c>
      <c r="I6" s="17">
        <f t="shared" si="0"/>
        <v>1.9090909090909047E-2</v>
      </c>
      <c r="J6" s="17">
        <f t="shared" si="0"/>
        <v>1.7841213202497874E-2</v>
      </c>
      <c r="K6" s="17">
        <f t="shared" si="0"/>
        <v>1.8404907975460238E-2</v>
      </c>
      <c r="L6" s="17">
        <f>+L5/K5-1</f>
        <v>8.6058519793459354E-3</v>
      </c>
      <c r="M6" s="17">
        <f>+M5/L5-1</f>
        <v>3.4982935153583528E-2</v>
      </c>
      <c r="N6" s="17">
        <f>+N5/M5-1</f>
        <v>8.0000000000000293E-2</v>
      </c>
      <c r="O6" s="18">
        <f>+O5/N5-1</f>
        <v>2.320768831486042E-2</v>
      </c>
    </row>
    <row r="7" spans="1:27" s="1" customFormat="1" ht="15.75" thickBot="1" x14ac:dyDescent="0.3">
      <c r="B7" s="19" t="s">
        <v>38</v>
      </c>
      <c r="C7" s="20"/>
      <c r="D7" s="21">
        <f>E7/(1+E6)</f>
        <v>0.76094246454343817</v>
      </c>
      <c r="E7" s="22">
        <f t="shared" ref="E7:L7" si="1">F7/(1+F6)</f>
        <v>0.78183108121717959</v>
      </c>
      <c r="F7" s="22">
        <f t="shared" si="1"/>
        <v>0.79525947765029903</v>
      </c>
      <c r="G7" s="22">
        <f t="shared" si="1"/>
        <v>0.80868787408341858</v>
      </c>
      <c r="H7" s="22">
        <f t="shared" si="1"/>
        <v>0.82062422646841371</v>
      </c>
      <c r="I7" s="22">
        <f t="shared" si="1"/>
        <v>0.83629068897371972</v>
      </c>
      <c r="J7" s="22">
        <f t="shared" si="1"/>
        <v>0.85121112945496369</v>
      </c>
      <c r="K7" s="22">
        <f t="shared" si="1"/>
        <v>0.86687759196026992</v>
      </c>
      <c r="L7" s="22">
        <f t="shared" si="1"/>
        <v>0.8743378122008918</v>
      </c>
      <c r="M7" s="22">
        <f>N7/(1+N6)</f>
        <v>0.90492471518744166</v>
      </c>
      <c r="N7" s="22">
        <f>O7/(1+O6)</f>
        <v>0.97731869240243729</v>
      </c>
      <c r="O7" s="23">
        <v>1</v>
      </c>
      <c r="P7"/>
    </row>
    <row r="8" spans="1:27" s="1" customFormat="1" ht="14.25" x14ac:dyDescent="0.2"/>
    <row r="9" spans="1:27" s="1" customFormat="1" ht="14.25" x14ac:dyDescent="0.2"/>
    <row r="10" spans="1:27" s="1" customFormat="1" ht="14.25" x14ac:dyDescent="0.2"/>
    <row r="11" spans="1:27" s="26" customFormat="1" ht="18.75" x14ac:dyDescent="0.3">
      <c r="A11" s="1"/>
      <c r="B11" s="24" t="s">
        <v>6</v>
      </c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</row>
    <row r="12" spans="1:27" s="1" customFormat="1" thickBot="1" x14ac:dyDescent="0.25"/>
    <row r="13" spans="1:27" s="1" customFormat="1" ht="15.75" thickBot="1" x14ac:dyDescent="0.3">
      <c r="B13" s="27" t="s">
        <v>7</v>
      </c>
      <c r="C13" s="28">
        <v>2015</v>
      </c>
    </row>
    <row r="14" spans="1:27" ht="16.5" thickBot="1" x14ac:dyDescent="0.3">
      <c r="B14" s="29" t="s">
        <v>8</v>
      </c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1"/>
      <c r="N14" s="31"/>
      <c r="O14" s="30"/>
      <c r="P14" s="30"/>
      <c r="Q14" s="30"/>
      <c r="R14" s="30"/>
      <c r="S14" s="30"/>
      <c r="T14" s="30"/>
      <c r="U14" s="30"/>
      <c r="V14" s="32"/>
    </row>
    <row r="15" spans="1:27" ht="38.25" x14ac:dyDescent="0.25">
      <c r="B15" s="1"/>
      <c r="C15" s="248" t="s">
        <v>36</v>
      </c>
      <c r="D15" s="249"/>
      <c r="E15" s="249"/>
      <c r="F15" s="249"/>
      <c r="G15" s="250"/>
      <c r="H15" s="251" t="s">
        <v>39</v>
      </c>
      <c r="I15" s="249"/>
      <c r="J15" s="249"/>
      <c r="K15" s="249"/>
      <c r="L15" s="250"/>
      <c r="M15" s="34" t="s">
        <v>9</v>
      </c>
      <c r="O15" s="252" t="s">
        <v>40</v>
      </c>
      <c r="P15" s="253"/>
      <c r="Q15" s="253"/>
      <c r="R15" s="253"/>
      <c r="S15" s="253"/>
      <c r="T15" s="253"/>
      <c r="U15" s="253"/>
      <c r="V15" s="254"/>
    </row>
    <row r="16" spans="1:27" ht="15.75" thickBot="1" x14ac:dyDescent="0.3">
      <c r="B16" s="1"/>
      <c r="C16" s="237" t="s">
        <v>10</v>
      </c>
      <c r="D16" s="238"/>
      <c r="E16" s="238"/>
      <c r="F16" s="238"/>
      <c r="G16" s="239"/>
      <c r="H16" s="240" t="s">
        <v>11</v>
      </c>
      <c r="I16" s="241"/>
      <c r="J16" s="241"/>
      <c r="K16" s="241"/>
      <c r="L16" s="241"/>
      <c r="M16" s="242"/>
      <c r="O16" s="243" t="s">
        <v>10</v>
      </c>
      <c r="P16" s="244"/>
      <c r="Q16" s="245" t="s">
        <v>11</v>
      </c>
      <c r="R16" s="246"/>
      <c r="S16" s="246"/>
      <c r="T16" s="246"/>
      <c r="U16" s="246"/>
      <c r="V16" s="247"/>
    </row>
    <row r="17" spans="1:27" ht="15.75" thickBot="1" x14ac:dyDescent="0.3">
      <c r="B17" s="1"/>
      <c r="C17" s="35">
        <v>2013</v>
      </c>
      <c r="D17" s="36">
        <v>2014</v>
      </c>
      <c r="E17" s="36">
        <v>2015</v>
      </c>
      <c r="F17" s="36">
        <v>2016</v>
      </c>
      <c r="G17" s="37">
        <v>2017</v>
      </c>
      <c r="H17" s="38">
        <v>2018</v>
      </c>
      <c r="I17" s="39">
        <v>2019</v>
      </c>
      <c r="J17" s="39">
        <v>2020</v>
      </c>
      <c r="K17" s="39">
        <v>2021</v>
      </c>
      <c r="L17" s="227">
        <v>2022</v>
      </c>
      <c r="M17" s="228" t="s">
        <v>3</v>
      </c>
      <c r="O17" s="41">
        <f>$C$13</f>
        <v>2015</v>
      </c>
      <c r="P17" s="42">
        <v>2017</v>
      </c>
      <c r="Q17" s="43">
        <v>2018</v>
      </c>
      <c r="R17" s="44">
        <v>2019</v>
      </c>
      <c r="S17" s="44">
        <v>2020</v>
      </c>
      <c r="T17" s="44">
        <v>2021</v>
      </c>
      <c r="U17" s="44">
        <v>2022</v>
      </c>
      <c r="V17" s="40" t="s">
        <v>3</v>
      </c>
    </row>
    <row r="18" spans="1:27" x14ac:dyDescent="0.25">
      <c r="B18" s="45" t="s">
        <v>12</v>
      </c>
      <c r="C18" s="93"/>
      <c r="D18" s="94"/>
      <c r="E18" s="94">
        <v>51.398163500713082</v>
      </c>
      <c r="F18" s="94"/>
      <c r="G18" s="208">
        <v>53.504721468541071</v>
      </c>
      <c r="H18" s="232">
        <v>52.957611143130066</v>
      </c>
      <c r="I18" s="96">
        <v>53.628115090028857</v>
      </c>
      <c r="J18" s="96">
        <v>54.283368266048043</v>
      </c>
      <c r="K18" s="96">
        <v>55.346133774432417</v>
      </c>
      <c r="L18" s="97">
        <v>56.087063759587913</v>
      </c>
      <c r="M18" s="210">
        <v>32.972901532758826</v>
      </c>
      <c r="O18" s="129">
        <f>+LOOKUP($O$17,C$17:G$17,C18:G18)/$D$7</f>
        <v>67.545400468025832</v>
      </c>
      <c r="P18" s="130">
        <f>+G18/$D$7</f>
        <v>70.313754273976087</v>
      </c>
      <c r="Q18" s="131">
        <f>+H18/$I$7</f>
        <v>63.32440602455906</v>
      </c>
      <c r="R18" s="132">
        <f>+I18/$I$7</f>
        <v>64.126165455507191</v>
      </c>
      <c r="S18" s="132">
        <f>+J18/$I$7</f>
        <v>64.909688678542594</v>
      </c>
      <c r="T18" s="132">
        <f>+K18/$I$7</f>
        <v>66.180497408565145</v>
      </c>
      <c r="U18" s="132">
        <f>+L18/$I$7</f>
        <v>67.066469230234887</v>
      </c>
      <c r="V18" s="133">
        <f>+M18/$N$7</f>
        <v>33.738126354367672</v>
      </c>
    </row>
    <row r="19" spans="1:27" ht="18.75" customHeight="1" x14ac:dyDescent="0.25">
      <c r="B19" s="46" t="s">
        <v>13</v>
      </c>
      <c r="C19" s="98"/>
      <c r="D19" s="99"/>
      <c r="E19" s="99"/>
      <c r="F19" s="99"/>
      <c r="G19" s="100"/>
      <c r="H19" s="101"/>
      <c r="I19" s="102"/>
      <c r="J19" s="102"/>
      <c r="K19" s="102"/>
      <c r="L19" s="103"/>
      <c r="M19" s="118"/>
      <c r="O19" s="134"/>
      <c r="P19" s="135"/>
      <c r="Q19" s="136"/>
      <c r="R19" s="137"/>
      <c r="S19" s="137"/>
      <c r="T19" s="137"/>
      <c r="U19" s="137"/>
      <c r="V19" s="138"/>
    </row>
    <row r="20" spans="1:27" x14ac:dyDescent="0.25">
      <c r="B20" s="47" t="s">
        <v>14</v>
      </c>
      <c r="C20" s="105"/>
      <c r="D20" s="106"/>
      <c r="E20" s="106">
        <v>0.73510452091159273</v>
      </c>
      <c r="F20" s="106"/>
      <c r="G20" s="97">
        <v>0.77343286728468286</v>
      </c>
      <c r="H20" s="232">
        <v>0.78822741351726799</v>
      </c>
      <c r="I20" s="96">
        <v>0.80193801336764337</v>
      </c>
      <c r="J20" s="96">
        <v>0.81923203776083497</v>
      </c>
      <c r="K20" s="96">
        <v>0.83351901912812987</v>
      </c>
      <c r="L20" s="97">
        <v>0.84312840680123524</v>
      </c>
      <c r="M20" s="218">
        <v>0.4586182624510437</v>
      </c>
      <c r="O20" s="139">
        <f t="shared" ref="O20:O27" si="2">+LOOKUP($O$17,C$17:G$17,C20:G20)/$D$7</f>
        <v>0.96604481306303747</v>
      </c>
      <c r="P20" s="140">
        <f>+G20/$D$7</f>
        <v>1.0164143852173355</v>
      </c>
      <c r="Q20" s="141">
        <f>H20/$I$7</f>
        <v>0.94252802752660791</v>
      </c>
      <c r="R20" s="141">
        <f>I20/$I$7</f>
        <v>0.95892256597017322</v>
      </c>
      <c r="S20" s="141">
        <f>J20/$I$7</f>
        <v>0.97960200748639348</v>
      </c>
      <c r="T20" s="141">
        <f>K20/$I$7</f>
        <v>0.99668575785652813</v>
      </c>
      <c r="U20" s="141">
        <f>L20/$I$7</f>
        <v>1.00817624531478</v>
      </c>
      <c r="V20" s="142">
        <f t="shared" ref="V20:V27" si="3">+M20/$N$7</f>
        <v>0.4692617321415104</v>
      </c>
    </row>
    <row r="21" spans="1:27" x14ac:dyDescent="0.25">
      <c r="B21" s="48"/>
      <c r="C21" s="105"/>
      <c r="D21" s="106"/>
      <c r="E21" s="106"/>
      <c r="F21" s="106"/>
      <c r="G21" s="97"/>
      <c r="H21" s="232"/>
      <c r="I21" s="96"/>
      <c r="J21" s="96"/>
      <c r="K21" s="96"/>
      <c r="L21" s="97"/>
      <c r="M21" s="218"/>
      <c r="O21" s="139">
        <f t="shared" si="2"/>
        <v>0</v>
      </c>
      <c r="P21" s="140">
        <f t="shared" ref="P21:P27" si="4">+G21/$D$7</f>
        <v>0</v>
      </c>
      <c r="Q21" s="141">
        <f t="shared" ref="Q21:U24" si="5">H21/$I$7</f>
        <v>0</v>
      </c>
      <c r="R21" s="141">
        <f t="shared" si="5"/>
        <v>0</v>
      </c>
      <c r="S21" s="141">
        <f t="shared" si="5"/>
        <v>0</v>
      </c>
      <c r="T21" s="141">
        <f t="shared" si="5"/>
        <v>0</v>
      </c>
      <c r="U21" s="141">
        <f t="shared" si="5"/>
        <v>0</v>
      </c>
      <c r="V21" s="142">
        <f t="shared" si="3"/>
        <v>0</v>
      </c>
    </row>
    <row r="22" spans="1:27" x14ac:dyDescent="0.25">
      <c r="B22" s="47" t="s">
        <v>15</v>
      </c>
      <c r="C22" s="105"/>
      <c r="D22" s="106"/>
      <c r="E22" s="106">
        <v>0</v>
      </c>
      <c r="F22" s="106"/>
      <c r="G22" s="97">
        <v>0</v>
      </c>
      <c r="H22" s="232">
        <v>0</v>
      </c>
      <c r="I22" s="96">
        <v>0</v>
      </c>
      <c r="J22" s="96">
        <v>0</v>
      </c>
      <c r="K22" s="96">
        <v>0</v>
      </c>
      <c r="L22" s="97">
        <v>0</v>
      </c>
      <c r="M22" s="218">
        <v>0</v>
      </c>
      <c r="O22" s="139">
        <f t="shared" si="2"/>
        <v>0</v>
      </c>
      <c r="P22" s="140">
        <f t="shared" si="4"/>
        <v>0</v>
      </c>
      <c r="Q22" s="141">
        <f t="shared" si="5"/>
        <v>0</v>
      </c>
      <c r="R22" s="141">
        <f t="shared" si="5"/>
        <v>0</v>
      </c>
      <c r="S22" s="141">
        <f t="shared" si="5"/>
        <v>0</v>
      </c>
      <c r="T22" s="141">
        <f t="shared" si="5"/>
        <v>0</v>
      </c>
      <c r="U22" s="141">
        <f t="shared" si="5"/>
        <v>0</v>
      </c>
      <c r="V22" s="142">
        <f t="shared" si="3"/>
        <v>0</v>
      </c>
    </row>
    <row r="23" spans="1:27" x14ac:dyDescent="0.25">
      <c r="B23" s="47" t="s">
        <v>16</v>
      </c>
      <c r="C23" s="105"/>
      <c r="D23" s="106"/>
      <c r="E23" s="106">
        <v>0</v>
      </c>
      <c r="F23" s="106"/>
      <c r="G23" s="97">
        <v>0</v>
      </c>
      <c r="H23" s="232">
        <v>0</v>
      </c>
      <c r="I23" s="96">
        <v>0</v>
      </c>
      <c r="J23" s="96">
        <v>0</v>
      </c>
      <c r="K23" s="96">
        <v>0</v>
      </c>
      <c r="L23" s="97">
        <v>0</v>
      </c>
      <c r="M23" s="218">
        <v>0</v>
      </c>
      <c r="O23" s="139">
        <f t="shared" si="2"/>
        <v>0</v>
      </c>
      <c r="P23" s="140">
        <f t="shared" si="4"/>
        <v>0</v>
      </c>
      <c r="Q23" s="141">
        <f t="shared" si="5"/>
        <v>0</v>
      </c>
      <c r="R23" s="141">
        <f t="shared" si="5"/>
        <v>0</v>
      </c>
      <c r="S23" s="141">
        <f t="shared" si="5"/>
        <v>0</v>
      </c>
      <c r="T23" s="141">
        <f t="shared" si="5"/>
        <v>0</v>
      </c>
      <c r="U23" s="141">
        <f t="shared" si="5"/>
        <v>0</v>
      </c>
      <c r="V23" s="142">
        <f t="shared" si="3"/>
        <v>0</v>
      </c>
    </row>
    <row r="24" spans="1:27" x14ac:dyDescent="0.25">
      <c r="B24" s="47" t="s">
        <v>17</v>
      </c>
      <c r="C24" s="105"/>
      <c r="D24" s="106"/>
      <c r="E24" s="106">
        <v>2.1848700332717912</v>
      </c>
      <c r="F24" s="106"/>
      <c r="G24" s="97">
        <v>2.2456861592963038</v>
      </c>
      <c r="H24" s="232">
        <v>2.71</v>
      </c>
      <c r="I24" s="96">
        <v>2.74</v>
      </c>
      <c r="J24" s="96">
        <v>2.78</v>
      </c>
      <c r="K24" s="96">
        <v>2.82</v>
      </c>
      <c r="L24" s="97">
        <v>2.85</v>
      </c>
      <c r="M24" s="218">
        <v>1.6493267721124694</v>
      </c>
      <c r="O24" s="139">
        <f t="shared" si="2"/>
        <v>2.8712683745185688</v>
      </c>
      <c r="P24" s="140">
        <f t="shared" si="4"/>
        <v>2.9511904827702113</v>
      </c>
      <c r="Q24" s="141">
        <f>H24/$I$7</f>
        <v>3.2405000267618203</v>
      </c>
      <c r="R24" s="141">
        <f t="shared" si="5"/>
        <v>3.2763727207850142</v>
      </c>
      <c r="S24" s="141">
        <f t="shared" si="5"/>
        <v>3.3242029794826053</v>
      </c>
      <c r="T24" s="141">
        <f t="shared" si="5"/>
        <v>3.3720332381801965</v>
      </c>
      <c r="U24" s="141">
        <f>L24/$I$7</f>
        <v>3.4079059322033904</v>
      </c>
      <c r="V24" s="142">
        <f t="shared" si="3"/>
        <v>1.6876038337690105</v>
      </c>
    </row>
    <row r="25" spans="1:27" x14ac:dyDescent="0.25">
      <c r="B25" s="47"/>
      <c r="C25" s="105"/>
      <c r="D25" s="106"/>
      <c r="E25" s="106"/>
      <c r="F25" s="106"/>
      <c r="G25" s="97"/>
      <c r="H25" s="232"/>
      <c r="I25" s="96"/>
      <c r="J25" s="96"/>
      <c r="K25" s="96"/>
      <c r="L25" s="97"/>
      <c r="M25" s="218"/>
      <c r="O25" s="139"/>
      <c r="P25" s="140"/>
      <c r="Q25" s="141"/>
      <c r="R25" s="141"/>
      <c r="S25" s="141"/>
      <c r="T25" s="141"/>
      <c r="U25" s="141"/>
      <c r="V25" s="142"/>
    </row>
    <row r="26" spans="1:27" ht="18.75" customHeight="1" x14ac:dyDescent="0.25">
      <c r="B26" s="46" t="s">
        <v>18</v>
      </c>
      <c r="C26" s="98"/>
      <c r="D26" s="99"/>
      <c r="E26" s="99"/>
      <c r="F26" s="99"/>
      <c r="G26" s="100"/>
      <c r="H26" s="101"/>
      <c r="I26" s="102"/>
      <c r="J26" s="102"/>
      <c r="K26" s="102"/>
      <c r="L26" s="103"/>
      <c r="M26" s="104"/>
      <c r="O26" s="134"/>
      <c r="P26" s="135"/>
      <c r="Q26" s="136"/>
      <c r="R26" s="137"/>
      <c r="S26" s="137"/>
      <c r="T26" s="137"/>
      <c r="U26" s="137"/>
      <c r="V26" s="138"/>
    </row>
    <row r="27" spans="1:27" ht="18.75" customHeight="1" thickBot="1" x14ac:dyDescent="0.3">
      <c r="B27" s="49" t="s">
        <v>19</v>
      </c>
      <c r="C27" s="108"/>
      <c r="D27" s="109"/>
      <c r="E27" s="109"/>
      <c r="F27" s="109"/>
      <c r="G27" s="110"/>
      <c r="H27" s="111"/>
      <c r="I27" s="112"/>
      <c r="J27" s="112"/>
      <c r="K27" s="112"/>
      <c r="L27" s="113"/>
      <c r="M27" s="123"/>
      <c r="O27" s="143">
        <f t="shared" si="2"/>
        <v>0</v>
      </c>
      <c r="P27" s="144">
        <f t="shared" si="4"/>
        <v>0</v>
      </c>
      <c r="Q27" s="145">
        <f>H27/$I$7</f>
        <v>0</v>
      </c>
      <c r="R27" s="145">
        <f t="shared" ref="R27:U27" si="6">I27/$I$7</f>
        <v>0</v>
      </c>
      <c r="S27" s="145">
        <f t="shared" si="6"/>
        <v>0</v>
      </c>
      <c r="T27" s="145">
        <f t="shared" si="6"/>
        <v>0</v>
      </c>
      <c r="U27" s="145">
        <f t="shared" si="6"/>
        <v>0</v>
      </c>
      <c r="V27" s="146">
        <f t="shared" si="3"/>
        <v>0</v>
      </c>
    </row>
    <row r="28" spans="1:27" ht="15.75" thickBot="1" x14ac:dyDescent="0.3">
      <c r="B28" s="50" t="s">
        <v>20</v>
      </c>
      <c r="C28" s="114"/>
      <c r="D28" s="114"/>
      <c r="E28" s="114">
        <f t="shared" ref="E28:M28" si="7">E18-SUM(E20:E24)+SUM(E27)</f>
        <v>48.478188946529698</v>
      </c>
      <c r="F28" s="114"/>
      <c r="G28" s="114">
        <f t="shared" si="7"/>
        <v>50.485602441960083</v>
      </c>
      <c r="H28" s="114">
        <f t="shared" si="7"/>
        <v>49.459383729612796</v>
      </c>
      <c r="I28" s="114">
        <f t="shared" si="7"/>
        <v>50.086177076661215</v>
      </c>
      <c r="J28" s="114">
        <f t="shared" si="7"/>
        <v>50.684136228287208</v>
      </c>
      <c r="K28" s="114">
        <f t="shared" si="7"/>
        <v>51.692614755304291</v>
      </c>
      <c r="L28" s="114">
        <f t="shared" si="7"/>
        <v>52.393935352786677</v>
      </c>
      <c r="M28" s="115">
        <f t="shared" si="7"/>
        <v>30.864956498195312</v>
      </c>
      <c r="O28" s="206">
        <f t="shared" ref="O28:V28" si="8">O18-SUM(O20:O24)+SUM(O27)</f>
        <v>63.708087280444225</v>
      </c>
      <c r="P28" s="114">
        <f t="shared" si="8"/>
        <v>66.346149405988541</v>
      </c>
      <c r="Q28" s="114">
        <f t="shared" si="8"/>
        <v>59.141377970270632</v>
      </c>
      <c r="R28" s="114">
        <f t="shared" si="8"/>
        <v>59.890870168752002</v>
      </c>
      <c r="S28" s="114">
        <f t="shared" si="8"/>
        <v>60.605883691573595</v>
      </c>
      <c r="T28" s="114">
        <f t="shared" si="8"/>
        <v>61.811778412528419</v>
      </c>
      <c r="U28" s="114">
        <f t="shared" si="8"/>
        <v>62.650387052716717</v>
      </c>
      <c r="V28" s="115">
        <f t="shared" si="8"/>
        <v>31.581260788457151</v>
      </c>
    </row>
    <row r="29" spans="1:27" s="1" customFormat="1" thickBot="1" x14ac:dyDescent="0.25">
      <c r="E29" s="89"/>
    </row>
    <row r="30" spans="1:27" s="33" customFormat="1" ht="16.5" thickBot="1" x14ac:dyDescent="0.3">
      <c r="A30" s="1"/>
      <c r="B30" s="29" t="s">
        <v>21</v>
      </c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51"/>
      <c r="W30" s="2"/>
      <c r="X30" s="2"/>
      <c r="Y30" s="2"/>
      <c r="Z30" s="2"/>
      <c r="AA30" s="2"/>
    </row>
    <row r="31" spans="1:27" x14ac:dyDescent="0.25">
      <c r="B31" s="52"/>
      <c r="C31" s="257" t="s">
        <v>22</v>
      </c>
      <c r="D31" s="258"/>
      <c r="E31" s="258"/>
      <c r="F31" s="258"/>
      <c r="G31" s="258"/>
      <c r="H31" s="258"/>
      <c r="I31" s="258"/>
      <c r="J31" s="258"/>
      <c r="K31" s="258"/>
      <c r="L31" s="258"/>
      <c r="M31" s="259"/>
      <c r="O31" s="252" t="s">
        <v>40</v>
      </c>
      <c r="P31" s="253"/>
      <c r="Q31" s="253"/>
      <c r="R31" s="253"/>
      <c r="S31" s="253"/>
      <c r="T31" s="253"/>
      <c r="U31" s="253"/>
      <c r="V31" s="254"/>
    </row>
    <row r="32" spans="1:27" ht="15.75" thickBot="1" x14ac:dyDescent="0.3">
      <c r="B32" s="52"/>
      <c r="C32" s="260" t="s">
        <v>10</v>
      </c>
      <c r="D32" s="261"/>
      <c r="E32" s="261"/>
      <c r="F32" s="261"/>
      <c r="G32" s="262"/>
      <c r="H32" s="240" t="s">
        <v>11</v>
      </c>
      <c r="I32" s="241"/>
      <c r="J32" s="241"/>
      <c r="K32" s="241"/>
      <c r="L32" s="241"/>
      <c r="M32" s="242"/>
      <c r="O32" s="243" t="s">
        <v>10</v>
      </c>
      <c r="P32" s="244"/>
      <c r="Q32" s="245" t="s">
        <v>11</v>
      </c>
      <c r="R32" s="246"/>
      <c r="S32" s="246"/>
      <c r="T32" s="246"/>
      <c r="U32" s="246"/>
      <c r="V32" s="247"/>
    </row>
    <row r="33" spans="1:27" ht="15.75" thickBot="1" x14ac:dyDescent="0.3">
      <c r="B33" s="207"/>
      <c r="C33" s="35">
        <v>2013</v>
      </c>
      <c r="D33" s="36">
        <v>2014</v>
      </c>
      <c r="E33" s="36">
        <v>2015</v>
      </c>
      <c r="F33" s="36">
        <v>2016</v>
      </c>
      <c r="G33" s="37">
        <v>2017</v>
      </c>
      <c r="H33" s="38">
        <v>2018</v>
      </c>
      <c r="I33" s="39">
        <v>2019</v>
      </c>
      <c r="J33" s="39">
        <v>2020</v>
      </c>
      <c r="K33" s="39">
        <v>2021</v>
      </c>
      <c r="L33" s="227">
        <v>2022</v>
      </c>
      <c r="M33" s="228" t="s">
        <v>3</v>
      </c>
      <c r="O33" s="41">
        <f>$C$13</f>
        <v>2015</v>
      </c>
      <c r="P33" s="53">
        <v>2017</v>
      </c>
      <c r="Q33" s="43">
        <v>2018</v>
      </c>
      <c r="R33" s="44">
        <v>2019</v>
      </c>
      <c r="S33" s="44">
        <v>2020</v>
      </c>
      <c r="T33" s="44">
        <v>2021</v>
      </c>
      <c r="U33" s="44">
        <v>2022</v>
      </c>
      <c r="V33" s="40" t="s">
        <v>3</v>
      </c>
    </row>
    <row r="34" spans="1:27" x14ac:dyDescent="0.25">
      <c r="B34" s="45" t="s">
        <v>23</v>
      </c>
      <c r="C34" s="222"/>
      <c r="D34" s="223"/>
      <c r="E34" s="223">
        <v>50.815488991227625</v>
      </c>
      <c r="F34" s="223"/>
      <c r="G34" s="224">
        <v>56.214798607055911</v>
      </c>
      <c r="H34" s="229">
        <v>56.168551999999998</v>
      </c>
      <c r="I34" s="225">
        <v>55.998130000000003</v>
      </c>
      <c r="J34" s="225">
        <v>55.583292336182673</v>
      </c>
      <c r="K34" s="225">
        <v>52.186558469817328</v>
      </c>
      <c r="L34" s="230">
        <v>53.052627973032997</v>
      </c>
      <c r="M34" s="226">
        <v>28.156700381910706</v>
      </c>
      <c r="O34" s="148">
        <f>+LOOKUP($O$33,C$33:G$33,C34:G34)/LOOKUP($O$33,C$4:N$4,C$7:N$7)*(1+LOOKUP($O$33,C$4:N$4,C$6:N$6))^0.5</f>
        <v>63.365259349774028</v>
      </c>
      <c r="P34" s="149">
        <f t="shared" ref="P34:V34" si="9">+G34/I$7*(1+I$6)^0.5</f>
        <v>67.857813429033868</v>
      </c>
      <c r="Q34" s="150">
        <f>+H34/J$7*(1+J$6)^0.5</f>
        <v>66.572666219938526</v>
      </c>
      <c r="R34" s="151">
        <f t="shared" si="9"/>
        <v>65.189250715124743</v>
      </c>
      <c r="S34" s="151">
        <f t="shared" si="9"/>
        <v>63.844832038142584</v>
      </c>
      <c r="T34" s="151">
        <f t="shared" si="9"/>
        <v>58.669556104334447</v>
      </c>
      <c r="U34" s="152">
        <f t="shared" si="9"/>
        <v>56.413438833422966</v>
      </c>
      <c r="V34" s="153">
        <f t="shared" si="9"/>
        <v>28.481552389281664</v>
      </c>
    </row>
    <row r="35" spans="1:27" x14ac:dyDescent="0.25">
      <c r="B35" s="46" t="s">
        <v>13</v>
      </c>
      <c r="C35" s="98"/>
      <c r="D35" s="99"/>
      <c r="E35" s="99"/>
      <c r="F35" s="99"/>
      <c r="G35" s="116"/>
      <c r="H35" s="98"/>
      <c r="I35" s="99"/>
      <c r="J35" s="99"/>
      <c r="K35" s="117"/>
      <c r="L35" s="209"/>
      <c r="M35" s="118"/>
      <c r="O35" s="134"/>
      <c r="P35" s="135"/>
      <c r="Q35" s="136"/>
      <c r="R35" s="137"/>
      <c r="S35" s="137"/>
      <c r="T35" s="137"/>
      <c r="U35" s="137"/>
      <c r="V35" s="138"/>
    </row>
    <row r="36" spans="1:27" x14ac:dyDescent="0.25">
      <c r="B36" s="47" t="s">
        <v>14</v>
      </c>
      <c r="C36" s="105"/>
      <c r="D36" s="106"/>
      <c r="E36" s="106">
        <v>1.1249965179034231</v>
      </c>
      <c r="F36" s="106"/>
      <c r="G36" s="107">
        <v>0</v>
      </c>
      <c r="H36" s="204">
        <v>0</v>
      </c>
      <c r="I36" s="203">
        <v>0</v>
      </c>
      <c r="J36" s="203">
        <v>0</v>
      </c>
      <c r="K36" s="205">
        <v>0</v>
      </c>
      <c r="L36" s="119"/>
      <c r="M36" s="120"/>
      <c r="O36" s="154">
        <f t="shared" ref="O36:O42" si="10">+LOOKUP($O$33,C$33:G$33,C36:G36)/LOOKUP($O$33,C$4:N$4,C$7:N$7)*(1+LOOKUP($O$33,C$4:N$4,C$6:N$6))^0.5</f>
        <v>1.4028340086789148</v>
      </c>
      <c r="P36" s="155">
        <f t="shared" ref="P36:T42" si="11">G36/I$7*(1+I$6)^0.5</f>
        <v>0</v>
      </c>
      <c r="Q36" s="156">
        <f t="shared" si="11"/>
        <v>0</v>
      </c>
      <c r="R36" s="156">
        <f t="shared" si="11"/>
        <v>0</v>
      </c>
      <c r="S36" s="156">
        <f t="shared" si="11"/>
        <v>0</v>
      </c>
      <c r="T36" s="156">
        <f t="shared" si="11"/>
        <v>0</v>
      </c>
      <c r="U36" s="157">
        <f>L36/N$7*(1+N$6)^0.5</f>
        <v>0</v>
      </c>
      <c r="V36" s="158">
        <f t="shared" ref="U36:V42" si="12">M36/O$7*(1+O$6)^0.5</f>
        <v>0</v>
      </c>
    </row>
    <row r="37" spans="1:27" x14ac:dyDescent="0.25">
      <c r="B37" s="48" t="s">
        <v>16</v>
      </c>
      <c r="C37" s="105"/>
      <c r="D37" s="106"/>
      <c r="E37" s="106">
        <v>-1.6508369899999997</v>
      </c>
      <c r="F37" s="106"/>
      <c r="G37" s="107">
        <v>0.20868500000000001</v>
      </c>
      <c r="H37" s="95">
        <v>7.9999999998835845E-7</v>
      </c>
      <c r="I37" s="203">
        <v>2.206947</v>
      </c>
      <c r="J37" s="203">
        <v>2.2521570299999993</v>
      </c>
      <c r="K37" s="97">
        <v>1.2410590000000001E-2</v>
      </c>
      <c r="L37" s="119"/>
      <c r="M37" s="120"/>
      <c r="O37" s="154">
        <f t="shared" si="10"/>
        <v>-2.0585399470151433</v>
      </c>
      <c r="P37" s="155">
        <f t="shared" si="11"/>
        <v>0.25190711603226307</v>
      </c>
      <c r="Q37" s="156">
        <f t="shared" si="11"/>
        <v>9.4818418988575348E-7</v>
      </c>
      <c r="R37" s="156">
        <f t="shared" si="11"/>
        <v>2.5691790296924628</v>
      </c>
      <c r="S37" s="156">
        <f t="shared" si="11"/>
        <v>2.5869030289569759</v>
      </c>
      <c r="T37" s="156">
        <f t="shared" si="11"/>
        <v>1.3952324652985319E-2</v>
      </c>
      <c r="U37" s="157">
        <f t="shared" si="12"/>
        <v>0</v>
      </c>
      <c r="V37" s="158">
        <f t="shared" si="12"/>
        <v>0</v>
      </c>
    </row>
    <row r="38" spans="1:27" x14ac:dyDescent="0.25">
      <c r="A38" s="211"/>
      <c r="B38" s="48" t="s">
        <v>24</v>
      </c>
      <c r="C38" s="105"/>
      <c r="D38" s="106"/>
      <c r="E38" s="213">
        <v>3.9674669826180806</v>
      </c>
      <c r="F38" s="213"/>
      <c r="G38" s="216">
        <v>-0.41031194122693238</v>
      </c>
      <c r="H38" s="217">
        <v>-0.60980507292822639</v>
      </c>
      <c r="I38" s="203">
        <v>1.8414755068624413</v>
      </c>
      <c r="J38" s="203">
        <v>0.71213740053764518</v>
      </c>
      <c r="K38" s="216">
        <v>-1.2487256284413246</v>
      </c>
      <c r="L38" s="215"/>
      <c r="M38" s="120"/>
      <c r="O38" s="154">
        <f t="shared" si="10"/>
        <v>4.9473020786764383</v>
      </c>
      <c r="P38" s="155">
        <f t="shared" si="11"/>
        <v>-0.49529433254942112</v>
      </c>
      <c r="Q38" s="156">
        <f t="shared" si="11"/>
        <v>-0.7227594113388589</v>
      </c>
      <c r="R38" s="156">
        <f t="shared" si="11"/>
        <v>2.1437217368261599</v>
      </c>
      <c r="S38" s="156">
        <f t="shared" si="11"/>
        <v>0.81798488024806237</v>
      </c>
      <c r="T38" s="156">
        <f t="shared" si="11"/>
        <v>-1.4038514986407959</v>
      </c>
      <c r="U38" s="157">
        <f t="shared" si="12"/>
        <v>0</v>
      </c>
      <c r="V38" s="158">
        <f t="shared" si="12"/>
        <v>0</v>
      </c>
      <c r="X38" s="278" t="s">
        <v>37</v>
      </c>
      <c r="Y38" s="279"/>
    </row>
    <row r="39" spans="1:27" ht="15" customHeight="1" x14ac:dyDescent="0.25">
      <c r="B39" s="48" t="s">
        <v>49</v>
      </c>
      <c r="C39" s="105"/>
      <c r="D39" s="106"/>
      <c r="E39" s="106"/>
      <c r="F39" s="106"/>
      <c r="G39" s="107"/>
      <c r="H39" s="95"/>
      <c r="I39" s="203"/>
      <c r="J39" s="203"/>
      <c r="K39" s="214">
        <v>3.0930704100000006</v>
      </c>
      <c r="L39" s="231"/>
      <c r="M39" s="120"/>
      <c r="O39" s="154">
        <f t="shared" si="10"/>
        <v>0</v>
      </c>
      <c r="P39" s="155">
        <f t="shared" si="11"/>
        <v>0</v>
      </c>
      <c r="Q39" s="156">
        <f t="shared" si="11"/>
        <v>0</v>
      </c>
      <c r="R39" s="156">
        <f t="shared" si="11"/>
        <v>0</v>
      </c>
      <c r="S39" s="156">
        <f t="shared" si="11"/>
        <v>0</v>
      </c>
      <c r="T39" s="156">
        <f t="shared" si="11"/>
        <v>3.4773143367770922</v>
      </c>
      <c r="U39" s="157">
        <f t="shared" si="12"/>
        <v>0</v>
      </c>
      <c r="V39" s="158">
        <f t="shared" si="12"/>
        <v>0</v>
      </c>
      <c r="X39" s="280"/>
      <c r="Y39" s="281"/>
    </row>
    <row r="40" spans="1:27" ht="15" customHeight="1" x14ac:dyDescent="0.25">
      <c r="B40" s="221" t="s">
        <v>48</v>
      </c>
      <c r="C40" s="105"/>
      <c r="D40" s="106"/>
      <c r="E40" s="106"/>
      <c r="F40" s="106"/>
      <c r="G40" s="107"/>
      <c r="H40" s="95"/>
      <c r="I40" s="203">
        <v>-0.95</v>
      </c>
      <c r="J40" s="203">
        <v>-0.95</v>
      </c>
      <c r="K40" s="214">
        <v>-0.98</v>
      </c>
      <c r="L40" s="231"/>
      <c r="M40" s="120"/>
      <c r="O40" s="154">
        <f t="shared" si="10"/>
        <v>0</v>
      </c>
      <c r="P40" s="155">
        <f t="shared" si="11"/>
        <v>0</v>
      </c>
      <c r="Q40" s="156">
        <f t="shared" si="11"/>
        <v>0</v>
      </c>
      <c r="R40" s="156">
        <f t="shared" si="11"/>
        <v>-1.1059260046606647</v>
      </c>
      <c r="S40" s="156">
        <f t="shared" si="11"/>
        <v>-1.0912018321871311</v>
      </c>
      <c r="T40" s="156">
        <f t="shared" si="11"/>
        <v>-1.1017427986844792</v>
      </c>
      <c r="U40" s="157">
        <f t="shared" si="12"/>
        <v>0</v>
      </c>
      <c r="V40" s="158">
        <f t="shared" si="12"/>
        <v>0</v>
      </c>
      <c r="X40" s="280"/>
      <c r="Y40" s="281"/>
    </row>
    <row r="41" spans="1:27" ht="15" customHeight="1" x14ac:dyDescent="0.25">
      <c r="B41" s="48" t="s">
        <v>17</v>
      </c>
      <c r="C41" s="105"/>
      <c r="D41" s="106"/>
      <c r="E41" s="106">
        <v>2.5766963173803989</v>
      </c>
      <c r="F41" s="106"/>
      <c r="G41" s="107">
        <v>3.56967152</v>
      </c>
      <c r="H41" s="95">
        <v>4.0843866799999997</v>
      </c>
      <c r="I41" s="203">
        <v>3.9376387117247376</v>
      </c>
      <c r="J41" s="203">
        <v>3.4630701400000001</v>
      </c>
      <c r="K41" s="97">
        <v>1.8760027100000003</v>
      </c>
      <c r="L41" s="119"/>
      <c r="M41" s="120"/>
      <c r="O41" s="154">
        <f t="shared" si="10"/>
        <v>3.2130563664280154</v>
      </c>
      <c r="P41" s="155">
        <f t="shared" si="11"/>
        <v>4.309009549252246</v>
      </c>
      <c r="Q41" s="156">
        <f t="shared" si="11"/>
        <v>4.8409385942653973</v>
      </c>
      <c r="R41" s="156">
        <f t="shared" si="11"/>
        <v>4.5839337350051643</v>
      </c>
      <c r="S41" s="156">
        <f t="shared" si="11"/>
        <v>3.9777984018532049</v>
      </c>
      <c r="T41" s="156">
        <f t="shared" si="11"/>
        <v>2.1090535469949669</v>
      </c>
      <c r="U41" s="157">
        <f t="shared" si="12"/>
        <v>0</v>
      </c>
      <c r="V41" s="158">
        <f t="shared" si="12"/>
        <v>0</v>
      </c>
      <c r="X41" s="280"/>
      <c r="Y41" s="281"/>
    </row>
    <row r="42" spans="1:27" ht="15.75" customHeight="1" thickBot="1" x14ac:dyDescent="0.3">
      <c r="B42" s="54"/>
      <c r="C42" s="108"/>
      <c r="D42" s="109"/>
      <c r="E42" s="109"/>
      <c r="F42" s="109"/>
      <c r="G42" s="110"/>
      <c r="H42" s="111"/>
      <c r="I42" s="203"/>
      <c r="J42" s="203"/>
      <c r="K42" s="121"/>
      <c r="L42" s="122"/>
      <c r="M42" s="123"/>
      <c r="O42" s="159">
        <f t="shared" si="10"/>
        <v>0</v>
      </c>
      <c r="P42" s="160">
        <f t="shared" si="11"/>
        <v>0</v>
      </c>
      <c r="Q42" s="161">
        <f t="shared" si="11"/>
        <v>0</v>
      </c>
      <c r="R42" s="161">
        <f t="shared" si="11"/>
        <v>0</v>
      </c>
      <c r="S42" s="161">
        <f t="shared" si="11"/>
        <v>0</v>
      </c>
      <c r="T42" s="161">
        <f t="shared" si="11"/>
        <v>0</v>
      </c>
      <c r="U42" s="157">
        <f t="shared" si="12"/>
        <v>0</v>
      </c>
      <c r="V42" s="158">
        <f t="shared" si="12"/>
        <v>0</v>
      </c>
      <c r="X42" s="280"/>
      <c r="Y42" s="281"/>
    </row>
    <row r="43" spans="1:27" ht="15.75" customHeight="1" thickBot="1" x14ac:dyDescent="0.3">
      <c r="B43" s="55" t="s">
        <v>25</v>
      </c>
      <c r="C43" s="114"/>
      <c r="D43" s="114"/>
      <c r="E43" s="114">
        <f t="shared" ref="E43:L43" si="13">E34-SUM(E36:E42)</f>
        <v>44.79716616332572</v>
      </c>
      <c r="F43" s="114"/>
      <c r="G43" s="124">
        <f t="shared" si="13"/>
        <v>52.846754028282845</v>
      </c>
      <c r="H43" s="125">
        <f t="shared" si="13"/>
        <v>52.693969592928227</v>
      </c>
      <c r="I43" s="126">
        <f t="shared" si="13"/>
        <v>48.962068781412825</v>
      </c>
      <c r="J43" s="126">
        <f t="shared" si="13"/>
        <v>50.105927765645028</v>
      </c>
      <c r="K43" s="126">
        <f t="shared" si="13"/>
        <v>49.433800388258653</v>
      </c>
      <c r="L43" s="127">
        <f t="shared" si="13"/>
        <v>53.052627973032997</v>
      </c>
      <c r="M43" s="128">
        <f t="shared" ref="M43" si="14">M34-SUM(M36:M42)</f>
        <v>28.156700381910706</v>
      </c>
      <c r="O43" s="147">
        <f>O34-SUM(O36:O42)</f>
        <v>55.860606843005804</v>
      </c>
      <c r="P43" s="126">
        <f t="shared" ref="P43:R43" si="15">P34-SUM(P36:P42)</f>
        <v>63.792191096298779</v>
      </c>
      <c r="Q43" s="126">
        <f t="shared" si="15"/>
        <v>62.4544860888278</v>
      </c>
      <c r="R43" s="126">
        <f t="shared" si="15"/>
        <v>56.99834221826162</v>
      </c>
      <c r="S43" s="126">
        <f>S34-SUM(S36:S42)</f>
        <v>57.553347559271472</v>
      </c>
      <c r="T43" s="127">
        <f>T34-SUM(T36:T42)</f>
        <v>55.574830193234675</v>
      </c>
      <c r="U43" s="162">
        <f>U34-SUM(U36:U42)</f>
        <v>56.413438833422966</v>
      </c>
      <c r="V43" s="128">
        <f>V34-SUM(V36:V42)</f>
        <v>28.481552389281664</v>
      </c>
      <c r="W43" s="56">
        <v>2021</v>
      </c>
      <c r="X43" s="282"/>
      <c r="Y43" s="283"/>
    </row>
    <row r="44" spans="1:27" ht="15.75" thickBot="1" x14ac:dyDescent="0.3">
      <c r="U44" s="163">
        <f>(U28-(LOOKUP(W43,Q17:U17,Q28:U28)-LOOKUP(W43,Q33:U33,Q43:U43)))+W44</f>
        <v>56.413438833422973</v>
      </c>
      <c r="W44" s="164">
        <v>0</v>
      </c>
      <c r="X44" s="57" t="s">
        <v>26</v>
      </c>
      <c r="Y44"/>
      <c r="Z44"/>
      <c r="AA44"/>
    </row>
    <row r="45" spans="1:27" x14ac:dyDescent="0.25">
      <c r="E45" s="212"/>
      <c r="F45" s="212"/>
      <c r="G45" s="212"/>
      <c r="H45" s="212"/>
      <c r="I45" s="212"/>
      <c r="J45" s="212"/>
      <c r="K45" s="212"/>
      <c r="V45"/>
    </row>
    <row r="46" spans="1:27" ht="15.75" thickBot="1" x14ac:dyDescent="0.3">
      <c r="U46"/>
    </row>
    <row r="47" spans="1:27" ht="18.75" thickBot="1" x14ac:dyDescent="0.3">
      <c r="O47" s="58" t="s">
        <v>41</v>
      </c>
      <c r="P47" s="59"/>
      <c r="Q47" s="60"/>
      <c r="R47" s="59"/>
      <c r="S47" s="59"/>
      <c r="T47" s="59"/>
      <c r="U47" s="59"/>
      <c r="V47" s="61"/>
    </row>
    <row r="48" spans="1:27" ht="15.75" thickBot="1" x14ac:dyDescent="0.3">
      <c r="O48" s="62"/>
      <c r="P48" s="63"/>
      <c r="Q48" s="165">
        <f>(Q28-Q43)-(P28-P43)+(O28-O43)</f>
        <v>1.9804140091914917</v>
      </c>
      <c r="R48" s="166">
        <f>(R28-R43)-(Q28-Q43)</f>
        <v>6.2056360690475501</v>
      </c>
      <c r="S48" s="166">
        <f>(S28-S43)-(R28-R43)</f>
        <v>0.16000818181174026</v>
      </c>
      <c r="T48" s="166">
        <f>(T28-T43)-(S28-S43)</f>
        <v>3.184412086991621</v>
      </c>
      <c r="U48" s="166">
        <f>(U28-U44)-(T28-T43)</f>
        <v>0</v>
      </c>
      <c r="V48" s="167">
        <v>0</v>
      </c>
    </row>
    <row r="49" spans="15:28" ht="23.25" customHeight="1" thickBot="1" x14ac:dyDescent="0.3"/>
    <row r="50" spans="15:28" ht="18.75" thickBot="1" x14ac:dyDescent="0.3">
      <c r="O50" s="58" t="s">
        <v>27</v>
      </c>
      <c r="P50" s="59"/>
      <c r="Q50" s="59"/>
      <c r="R50" s="59"/>
      <c r="S50" s="59"/>
      <c r="T50" s="59"/>
      <c r="U50" s="59"/>
      <c r="V50" s="61"/>
      <c r="X50" s="219"/>
    </row>
    <row r="51" spans="15:28" ht="15.75" thickBot="1" x14ac:dyDescent="0.3">
      <c r="O51" s="62"/>
      <c r="P51" s="63"/>
      <c r="Q51" s="63"/>
      <c r="R51" s="63"/>
      <c r="S51" s="63"/>
      <c r="T51" s="63"/>
      <c r="U51" s="165">
        <f>(U28-U43)-(LOOKUP($W$43,$Q$17:$U$17,$Q$28:$U$28)-LOOKUP($W$43,$Q$33:$U$33,$Q$43:$U$43))+W44</f>
        <v>7.1054273576010019E-15</v>
      </c>
      <c r="V51" s="168">
        <f>(V28-V43)-(U28-U43)/2</f>
        <v>-1.876571047138853E-2</v>
      </c>
    </row>
    <row r="52" spans="15:28" ht="23.25" customHeight="1" thickBot="1" x14ac:dyDescent="0.3">
      <c r="AB52"/>
    </row>
    <row r="53" spans="15:28" ht="18.75" thickBot="1" x14ac:dyDescent="0.3">
      <c r="O53" s="64" t="s">
        <v>28</v>
      </c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6"/>
      <c r="AB53" s="67"/>
    </row>
    <row r="54" spans="15:28" ht="30" customHeight="1" x14ac:dyDescent="0.25">
      <c r="O54" s="68"/>
      <c r="P54" s="69"/>
      <c r="Q54" s="284" t="s">
        <v>11</v>
      </c>
      <c r="R54" s="285"/>
      <c r="S54" s="285"/>
      <c r="T54" s="285"/>
      <c r="U54" s="285"/>
      <c r="V54" s="286"/>
      <c r="W54" s="287" t="s">
        <v>29</v>
      </c>
      <c r="X54" s="288"/>
      <c r="Y54" s="288"/>
      <c r="Z54" s="288"/>
      <c r="AA54" s="288"/>
      <c r="AB54" s="70"/>
    </row>
    <row r="55" spans="15:28" x14ac:dyDescent="0.25">
      <c r="O55" s="68"/>
      <c r="P55" s="69"/>
      <c r="Q55" s="266" t="s">
        <v>40</v>
      </c>
      <c r="R55" s="267"/>
      <c r="S55" s="267"/>
      <c r="T55" s="267"/>
      <c r="U55" s="267"/>
      <c r="V55" s="267"/>
      <c r="W55" s="267"/>
      <c r="X55" s="267"/>
      <c r="Y55" s="267"/>
      <c r="Z55" s="267"/>
      <c r="AA55" s="267"/>
      <c r="AB55" s="268"/>
    </row>
    <row r="56" spans="15:28" ht="15.75" thickBot="1" x14ac:dyDescent="0.3">
      <c r="O56" s="68"/>
      <c r="P56" s="69"/>
      <c r="Q56" s="71">
        <v>2018</v>
      </c>
      <c r="R56" s="72">
        <v>2019</v>
      </c>
      <c r="S56" s="72">
        <v>2020</v>
      </c>
      <c r="T56" s="72">
        <v>2021</v>
      </c>
      <c r="U56" s="72">
        <v>2022</v>
      </c>
      <c r="V56" s="72" t="s">
        <v>3</v>
      </c>
      <c r="W56" s="73" t="s">
        <v>47</v>
      </c>
      <c r="X56" s="73" t="s">
        <v>44</v>
      </c>
      <c r="Y56" s="73" t="s">
        <v>45</v>
      </c>
      <c r="Z56" s="73" t="s">
        <v>35</v>
      </c>
      <c r="AA56" s="73" t="s">
        <v>46</v>
      </c>
      <c r="AB56" s="74" t="s">
        <v>30</v>
      </c>
    </row>
    <row r="57" spans="15:28" ht="15.75" thickBot="1" x14ac:dyDescent="0.3">
      <c r="O57" s="289">
        <v>2018</v>
      </c>
      <c r="P57" s="290"/>
      <c r="Q57" s="169"/>
      <c r="R57" s="170">
        <f>+$Q$48</f>
        <v>1.9804140091914917</v>
      </c>
      <c r="S57" s="151">
        <f t="shared" ref="S57:U57" si="16">+$Q$48</f>
        <v>1.9804140091914917</v>
      </c>
      <c r="T57" s="171">
        <f t="shared" si="16"/>
        <v>1.9804140091914917</v>
      </c>
      <c r="U57" s="151">
        <f t="shared" si="16"/>
        <v>1.9804140091914917</v>
      </c>
      <c r="V57" s="151">
        <f>+$Q$48/2</f>
        <v>0.99020700459574584</v>
      </c>
      <c r="W57" s="172">
        <f>+$Q$48/2</f>
        <v>0.99020700459574584</v>
      </c>
      <c r="X57" s="173"/>
      <c r="Y57" s="173"/>
      <c r="Z57" s="173"/>
      <c r="AA57" s="174"/>
      <c r="AB57" s="175"/>
    </row>
    <row r="58" spans="15:28" ht="15.75" thickBot="1" x14ac:dyDescent="0.3">
      <c r="O58" s="255">
        <v>2019</v>
      </c>
      <c r="P58" s="256"/>
      <c r="Q58" s="169"/>
      <c r="R58" s="169"/>
      <c r="S58" s="159">
        <f>+$R$48</f>
        <v>6.2056360690475501</v>
      </c>
      <c r="T58" s="176">
        <f t="shared" ref="T58:U58" si="17">+$R$48</f>
        <v>6.2056360690475501</v>
      </c>
      <c r="U58" s="177">
        <f t="shared" si="17"/>
        <v>6.2056360690475501</v>
      </c>
      <c r="V58" s="177">
        <f>+$R$48/2</f>
        <v>3.102818034523775</v>
      </c>
      <c r="W58" s="177">
        <f>+$R$48</f>
        <v>6.2056360690475501</v>
      </c>
      <c r="X58" s="172">
        <f>$R$48/2</f>
        <v>3.102818034523775</v>
      </c>
      <c r="Y58" s="173"/>
      <c r="Z58" s="173"/>
      <c r="AA58" s="173"/>
      <c r="AB58" s="178"/>
    </row>
    <row r="59" spans="15:28" ht="15.75" thickBot="1" x14ac:dyDescent="0.3">
      <c r="O59" s="255">
        <v>2020</v>
      </c>
      <c r="P59" s="256"/>
      <c r="Q59" s="173"/>
      <c r="R59" s="173"/>
      <c r="S59" s="169"/>
      <c r="T59" s="179">
        <f>+$S$48</f>
        <v>0.16000818181174026</v>
      </c>
      <c r="U59" s="177">
        <f t="shared" ref="U59:X59" si="18">+$S$48</f>
        <v>0.16000818181174026</v>
      </c>
      <c r="V59" s="177">
        <f>+$S$48/2</f>
        <v>8.0004090905870129E-2</v>
      </c>
      <c r="W59" s="177">
        <f t="shared" si="18"/>
        <v>0.16000818181174026</v>
      </c>
      <c r="X59" s="177">
        <f t="shared" si="18"/>
        <v>0.16000818181174026</v>
      </c>
      <c r="Y59" s="180">
        <f>+$S$48/2</f>
        <v>8.0004090905870129E-2</v>
      </c>
      <c r="Z59" s="181"/>
      <c r="AA59" s="173"/>
      <c r="AB59" s="178"/>
    </row>
    <row r="60" spans="15:28" ht="15.75" thickBot="1" x14ac:dyDescent="0.3">
      <c r="O60" s="255">
        <v>2021</v>
      </c>
      <c r="P60" s="256"/>
      <c r="Q60" s="173"/>
      <c r="R60" s="173"/>
      <c r="S60" s="173"/>
      <c r="T60" s="169"/>
      <c r="U60" s="159">
        <f>+$T$48</f>
        <v>3.184412086991621</v>
      </c>
      <c r="V60" s="177">
        <f>+$T$48/2</f>
        <v>1.5922060434958105</v>
      </c>
      <c r="W60" s="177">
        <f>+$T$48</f>
        <v>3.184412086991621</v>
      </c>
      <c r="X60" s="182">
        <f t="shared" ref="X60:Y60" si="19">+$T$48</f>
        <v>3.184412086991621</v>
      </c>
      <c r="Y60" s="182">
        <f t="shared" si="19"/>
        <v>3.184412086991621</v>
      </c>
      <c r="Z60" s="183">
        <f>+$T$48/2</f>
        <v>1.5922060434958105</v>
      </c>
      <c r="AA60" s="181"/>
      <c r="AB60" s="178"/>
    </row>
    <row r="61" spans="15:28" ht="15.75" thickBot="1" x14ac:dyDescent="0.3">
      <c r="O61" s="255">
        <v>2022</v>
      </c>
      <c r="P61" s="256"/>
      <c r="Q61" s="173"/>
      <c r="R61" s="173"/>
      <c r="S61" s="173"/>
      <c r="T61" s="173"/>
      <c r="U61" s="169"/>
      <c r="V61" s="159">
        <f>+$U$48/2</f>
        <v>0</v>
      </c>
      <c r="W61" s="177">
        <f>+$U$48</f>
        <v>0</v>
      </c>
      <c r="X61" s="182">
        <f>+$U$48</f>
        <v>0</v>
      </c>
      <c r="Y61" s="182">
        <f>+$U$48</f>
        <v>0</v>
      </c>
      <c r="Z61" s="184">
        <f>+$U$48</f>
        <v>0</v>
      </c>
      <c r="AA61" s="185">
        <f>+$U$48/2</f>
        <v>0</v>
      </c>
      <c r="AB61" s="186"/>
    </row>
    <row r="62" spans="15:28" ht="15.75" thickBot="1" x14ac:dyDescent="0.3">
      <c r="O62" s="255" t="s">
        <v>3</v>
      </c>
      <c r="P62" s="256"/>
      <c r="Q62" s="173"/>
      <c r="R62" s="173"/>
      <c r="S62" s="173"/>
      <c r="T62" s="173"/>
      <c r="U62" s="169"/>
      <c r="V62" s="169"/>
      <c r="W62" s="187">
        <f>+$V$48</f>
        <v>0</v>
      </c>
      <c r="X62" s="182">
        <f t="shared" ref="X62:AA62" si="20">+$V$48</f>
        <v>0</v>
      </c>
      <c r="Y62" s="182">
        <f t="shared" si="20"/>
        <v>0</v>
      </c>
      <c r="Z62" s="182">
        <f t="shared" si="20"/>
        <v>0</v>
      </c>
      <c r="AA62" s="184">
        <f t="shared" si="20"/>
        <v>0</v>
      </c>
      <c r="AB62" s="186"/>
    </row>
    <row r="63" spans="15:28" ht="15.75" thickBot="1" x14ac:dyDescent="0.3">
      <c r="O63" s="77" t="s">
        <v>42</v>
      </c>
      <c r="P63" s="78"/>
      <c r="Q63" s="188"/>
      <c r="R63" s="188"/>
      <c r="S63" s="188"/>
      <c r="T63" s="188"/>
      <c r="U63" s="188"/>
      <c r="V63" s="191"/>
      <c r="W63" s="189">
        <f>+SUM(W57:W62)</f>
        <v>10.540263342446657</v>
      </c>
      <c r="X63" s="190">
        <f t="shared" ref="X63:AA63" si="21">+SUM(X57:X62)</f>
        <v>6.4472383033271363</v>
      </c>
      <c r="Y63" s="191">
        <f t="shared" si="21"/>
        <v>3.2644161778974912</v>
      </c>
      <c r="Z63" s="192">
        <f t="shared" si="21"/>
        <v>1.5922060434958105</v>
      </c>
      <c r="AA63" s="192">
        <f t="shared" si="21"/>
        <v>0</v>
      </c>
      <c r="AB63" s="193">
        <f>+SUM(W63:AA63)</f>
        <v>21.844123867167095</v>
      </c>
    </row>
    <row r="64" spans="15:28" ht="15.75" thickBot="1" x14ac:dyDescent="0.3">
      <c r="O64" s="79"/>
      <c r="P64" s="79"/>
      <c r="Q64" s="194"/>
      <c r="R64" s="194"/>
      <c r="S64" s="194"/>
      <c r="T64" s="194"/>
      <c r="U64" s="194"/>
      <c r="V64" s="195"/>
      <c r="W64" s="196"/>
      <c r="X64" s="196"/>
      <c r="Y64" s="196"/>
      <c r="Z64" s="196"/>
      <c r="AA64" s="196"/>
      <c r="AB64" s="197"/>
    </row>
    <row r="65" spans="15:28" ht="15.75" thickBot="1" x14ac:dyDescent="0.3">
      <c r="O65" s="80" t="s">
        <v>43</v>
      </c>
      <c r="P65" s="81"/>
      <c r="Q65" s="198"/>
      <c r="R65" s="198"/>
      <c r="S65" s="198"/>
      <c r="T65" s="198"/>
      <c r="U65" s="198"/>
      <c r="V65" s="199"/>
      <c r="W65" s="199">
        <f t="shared" ref="W65:AA65" si="22">W63</f>
        <v>10.540263342446657</v>
      </c>
      <c r="X65" s="199">
        <f t="shared" si="22"/>
        <v>6.4472383033271363</v>
      </c>
      <c r="Y65" s="199">
        <f t="shared" si="22"/>
        <v>3.2644161778974912</v>
      </c>
      <c r="Z65" s="200">
        <f t="shared" si="22"/>
        <v>1.5922060434958105</v>
      </c>
      <c r="AA65" s="200">
        <f t="shared" si="22"/>
        <v>0</v>
      </c>
      <c r="AB65" s="193">
        <f>+SUM(W65:AA65)</f>
        <v>21.844123867167095</v>
      </c>
    </row>
    <row r="66" spans="15:28" ht="15.75" thickBot="1" x14ac:dyDescent="0.3"/>
    <row r="67" spans="15:28" ht="18.75" thickBot="1" x14ac:dyDescent="0.3">
      <c r="O67" s="64" t="s">
        <v>31</v>
      </c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6"/>
      <c r="AB67" s="67"/>
    </row>
    <row r="68" spans="15:28" ht="30" customHeight="1" x14ac:dyDescent="0.25">
      <c r="O68" s="82"/>
      <c r="P68" s="233"/>
      <c r="Q68" s="273" t="s">
        <v>11</v>
      </c>
      <c r="R68" s="274"/>
      <c r="S68" s="274"/>
      <c r="T68" s="274"/>
      <c r="U68" s="274"/>
      <c r="V68" s="275"/>
      <c r="W68" s="276" t="s">
        <v>29</v>
      </c>
      <c r="X68" s="277"/>
      <c r="Y68" s="277"/>
      <c r="Z68" s="277"/>
      <c r="AA68" s="277"/>
      <c r="AB68" s="83"/>
    </row>
    <row r="69" spans="15:28" x14ac:dyDescent="0.25">
      <c r="O69" s="68"/>
      <c r="P69" s="236"/>
      <c r="Q69" s="266" t="s">
        <v>40</v>
      </c>
      <c r="R69" s="267"/>
      <c r="S69" s="267"/>
      <c r="T69" s="267"/>
      <c r="U69" s="267"/>
      <c r="V69" s="267"/>
      <c r="W69" s="267"/>
      <c r="X69" s="267"/>
      <c r="Y69" s="267"/>
      <c r="Z69" s="267"/>
      <c r="AA69" s="267"/>
      <c r="AB69" s="268"/>
    </row>
    <row r="70" spans="15:28" ht="15.75" thickBot="1" x14ac:dyDescent="0.3">
      <c r="O70" s="234"/>
      <c r="P70" s="235"/>
      <c r="Q70" s="86">
        <v>2018</v>
      </c>
      <c r="R70" s="44">
        <v>2019</v>
      </c>
      <c r="S70" s="44">
        <v>2020</v>
      </c>
      <c r="T70" s="44">
        <v>2021</v>
      </c>
      <c r="U70" s="44">
        <v>2022</v>
      </c>
      <c r="V70" s="44" t="s">
        <v>3</v>
      </c>
      <c r="W70" s="87" t="s">
        <v>47</v>
      </c>
      <c r="X70" s="87" t="s">
        <v>44</v>
      </c>
      <c r="Y70" s="87" t="s">
        <v>45</v>
      </c>
      <c r="Z70" s="87" t="s">
        <v>35</v>
      </c>
      <c r="AA70" s="87" t="s">
        <v>46</v>
      </c>
      <c r="AB70" s="88" t="s">
        <v>32</v>
      </c>
    </row>
    <row r="71" spans="15:28" ht="15.75" thickBot="1" x14ac:dyDescent="0.3">
      <c r="O71" s="269" t="s">
        <v>33</v>
      </c>
      <c r="P71" s="270"/>
      <c r="Q71" s="84"/>
      <c r="R71" s="75"/>
      <c r="S71" s="75"/>
      <c r="T71" s="75"/>
      <c r="U71" s="75"/>
      <c r="V71" s="75"/>
      <c r="W71" s="75"/>
      <c r="X71" s="75"/>
      <c r="Y71" s="75"/>
      <c r="Z71" s="75"/>
      <c r="AA71" s="220">
        <f>-U51/2</f>
        <v>-3.5527136788005009E-15</v>
      </c>
      <c r="AB71" s="201"/>
    </row>
    <row r="72" spans="15:28" ht="15.75" thickBot="1" x14ac:dyDescent="0.3">
      <c r="O72" s="271" t="s">
        <v>34</v>
      </c>
      <c r="P72" s="272"/>
      <c r="Q72" s="76"/>
      <c r="R72" s="85"/>
      <c r="S72" s="85"/>
      <c r="T72" s="85"/>
      <c r="U72" s="85"/>
      <c r="V72" s="85"/>
      <c r="W72" s="85"/>
      <c r="X72" s="85"/>
      <c r="Y72" s="85"/>
      <c r="Z72" s="85"/>
      <c r="AA72" s="202"/>
      <c r="AB72" s="220">
        <f>V51</f>
        <v>-1.876571047138853E-2</v>
      </c>
    </row>
  </sheetData>
  <mergeCells count="30">
    <mergeCell ref="N3:O3"/>
    <mergeCell ref="C3:M3"/>
    <mergeCell ref="Q69:AB69"/>
    <mergeCell ref="O71:P71"/>
    <mergeCell ref="O72:P72"/>
    <mergeCell ref="O59:P59"/>
    <mergeCell ref="O60:P60"/>
    <mergeCell ref="O61:P61"/>
    <mergeCell ref="O62:P62"/>
    <mergeCell ref="Q68:V68"/>
    <mergeCell ref="W68:AA68"/>
    <mergeCell ref="X38:Y43"/>
    <mergeCell ref="Q54:V54"/>
    <mergeCell ref="W54:AA54"/>
    <mergeCell ref="Q55:AB55"/>
    <mergeCell ref="O57:P57"/>
    <mergeCell ref="O58:P58"/>
    <mergeCell ref="C31:M31"/>
    <mergeCell ref="O31:V31"/>
    <mergeCell ref="C32:G32"/>
    <mergeCell ref="H32:M32"/>
    <mergeCell ref="O32:P32"/>
    <mergeCell ref="Q32:V32"/>
    <mergeCell ref="C16:G16"/>
    <mergeCell ref="H16:M16"/>
    <mergeCell ref="O16:P16"/>
    <mergeCell ref="Q16:V16"/>
    <mergeCell ref="C15:G15"/>
    <mergeCell ref="H15:L15"/>
    <mergeCell ref="O15:V15"/>
  </mergeCells>
  <conditionalFormatting sqref="F18 F20:F23 F34 F36:F42 F27">
    <cfRule type="expression" dxfId="7" priority="12">
      <formula>dms_PRCP_BaseYear=PRCP_y4</formula>
    </cfRule>
  </conditionalFormatting>
  <conditionalFormatting sqref="E18 E20:E23 E34 E36:E42 E27">
    <cfRule type="expression" dxfId="6" priority="11">
      <formula>dms_PRCP_BaseYear=PRCP_y3</formula>
    </cfRule>
  </conditionalFormatting>
  <conditionalFormatting sqref="D18 D20:D23 D34 D36:D42 D27">
    <cfRule type="expression" dxfId="5" priority="10">
      <formula>dms_PRCP_BaseYear=PRCP_y2</formula>
    </cfRule>
  </conditionalFormatting>
  <conditionalFormatting sqref="C18 C20:C23 C34 C36:C42 C27">
    <cfRule type="expression" dxfId="4" priority="9">
      <formula>dms_PRCP_BaseYear=PRCP_y1</formula>
    </cfRule>
  </conditionalFormatting>
  <conditionalFormatting sqref="F24:F25">
    <cfRule type="expression" dxfId="3" priority="8">
      <formula>dms_PRCP_BaseYear=PRCP_y4</formula>
    </cfRule>
  </conditionalFormatting>
  <conditionalFormatting sqref="E24:E25">
    <cfRule type="expression" dxfId="2" priority="7">
      <formula>dms_PRCP_BaseYear=PRCP_y3</formula>
    </cfRule>
  </conditionalFormatting>
  <conditionalFormatting sqref="D24:D25">
    <cfRule type="expression" dxfId="1" priority="6">
      <formula>dms_PRCP_BaseYear=PRCP_y2</formula>
    </cfRule>
  </conditionalFormatting>
  <conditionalFormatting sqref="C24:C25">
    <cfRule type="expression" dxfId="0" priority="5">
      <formula>dms_PRCP_BaseYear=PRCP_y1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AER draft decision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2022-11-30T01:27:32Z</dcterms:created>
  <dcterms:modified xsi:type="dcterms:W3CDTF">2022-12-06T09:36:53Z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