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nal decision" sheetId="1" r:id="rId1"/>
  </sheets>
  <calcPr calcId="145621"/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H77" i="1"/>
  <c r="H76" i="1"/>
  <c r="H74" i="1"/>
  <c r="I53" i="1"/>
  <c r="H53" i="1"/>
  <c r="F53" i="1"/>
  <c r="D53" i="1"/>
  <c r="B51" i="1"/>
  <c r="B49" i="1"/>
  <c r="B48" i="1"/>
  <c r="G47" i="1"/>
  <c r="F47" i="1"/>
  <c r="E47" i="1"/>
  <c r="D47" i="1"/>
  <c r="C47" i="1"/>
  <c r="B47" i="1"/>
  <c r="B46" i="1"/>
  <c r="B45" i="1"/>
  <c r="B44" i="1"/>
  <c r="F40" i="1"/>
  <c r="E40" i="1"/>
  <c r="E53" i="1" s="1"/>
  <c r="D40" i="1"/>
  <c r="C40" i="1"/>
  <c r="C53" i="1" s="1"/>
  <c r="I34" i="1"/>
  <c r="H34" i="1"/>
  <c r="G34" i="1"/>
  <c r="F34" i="1"/>
  <c r="E34" i="1"/>
  <c r="D34" i="1"/>
  <c r="C34" i="1"/>
  <c r="M12" i="1"/>
  <c r="N10" i="1"/>
  <c r="M10" i="1"/>
  <c r="L10" i="1"/>
  <c r="K10" i="1"/>
  <c r="J10" i="1"/>
  <c r="I10" i="1"/>
  <c r="H10" i="1"/>
  <c r="G10" i="1"/>
  <c r="F10" i="1"/>
  <c r="E10" i="1"/>
  <c r="P48" i="1" l="1"/>
  <c r="P45" i="1"/>
  <c r="P40" i="1"/>
  <c r="P44" i="1"/>
  <c r="P46" i="1"/>
  <c r="G53" i="1"/>
  <c r="L12" i="1"/>
  <c r="P47" i="1"/>
  <c r="P49" i="1"/>
  <c r="H78" i="1"/>
  <c r="O51" i="1" l="1"/>
  <c r="O50" i="1"/>
  <c r="O49" i="1"/>
  <c r="O46" i="1"/>
  <c r="O44" i="1"/>
  <c r="K12" i="1"/>
  <c r="O52" i="1"/>
  <c r="O48" i="1"/>
  <c r="O45" i="1"/>
  <c r="O40" i="1"/>
  <c r="O47" i="1"/>
  <c r="P53" i="1"/>
  <c r="O53" i="1" l="1"/>
  <c r="N52" i="1"/>
  <c r="N48" i="1"/>
  <c r="N45" i="1"/>
  <c r="N43" i="1"/>
  <c r="N42" i="1"/>
  <c r="Q33" i="1"/>
  <c r="O33" i="1"/>
  <c r="P32" i="1"/>
  <c r="Q31" i="1"/>
  <c r="O31" i="1"/>
  <c r="P30" i="1"/>
  <c r="Q29" i="1"/>
  <c r="O29" i="1"/>
  <c r="P28" i="1"/>
  <c r="Q27" i="1"/>
  <c r="O27" i="1"/>
  <c r="P26" i="1"/>
  <c r="N51" i="1"/>
  <c r="O30" i="1"/>
  <c r="Q28" i="1"/>
  <c r="O26" i="1"/>
  <c r="N50" i="1"/>
  <c r="N46" i="1"/>
  <c r="N44" i="1"/>
  <c r="P33" i="1"/>
  <c r="O32" i="1"/>
  <c r="Q30" i="1"/>
  <c r="P29" i="1"/>
  <c r="O28" i="1"/>
  <c r="Q26" i="1"/>
  <c r="Q22" i="1"/>
  <c r="O22" i="1"/>
  <c r="J12" i="1"/>
  <c r="N49" i="1"/>
  <c r="N47" i="1"/>
  <c r="Q32" i="1"/>
  <c r="P31" i="1"/>
  <c r="P27" i="1"/>
  <c r="P22" i="1"/>
  <c r="N40" i="1"/>
  <c r="P34" i="1" l="1"/>
  <c r="Q34" i="1"/>
  <c r="M51" i="1"/>
  <c r="M50" i="1"/>
  <c r="M49" i="1"/>
  <c r="M46" i="1"/>
  <c r="M44" i="1"/>
  <c r="M52" i="1"/>
  <c r="I12" i="1"/>
  <c r="M45" i="1"/>
  <c r="M48" i="1"/>
  <c r="M43" i="1"/>
  <c r="M42" i="1"/>
  <c r="M47" i="1"/>
  <c r="M40" i="1"/>
  <c r="N53" i="1"/>
  <c r="O34" i="1"/>
  <c r="P56" i="1" s="1"/>
  <c r="Q56" i="1"/>
  <c r="Q53" i="1"/>
  <c r="M53" i="1" l="1"/>
  <c r="L52" i="1"/>
  <c r="L48" i="1"/>
  <c r="L45" i="1"/>
  <c r="L43" i="1"/>
  <c r="L42" i="1"/>
  <c r="L51" i="1"/>
  <c r="L49" i="1"/>
  <c r="L47" i="1"/>
  <c r="H12" i="1"/>
  <c r="L50" i="1"/>
  <c r="L46" i="1"/>
  <c r="L44" i="1"/>
  <c r="L40" i="1"/>
  <c r="U64" i="1"/>
  <c r="S64" i="1"/>
  <c r="V64" i="1"/>
  <c r="V65" i="1" s="1"/>
  <c r="V67" i="1" s="1"/>
  <c r="R64" i="1"/>
  <c r="T64" i="1"/>
  <c r="U63" i="1"/>
  <c r="S63" i="1"/>
  <c r="Q63" i="1"/>
  <c r="R63" i="1"/>
  <c r="T63" i="1"/>
  <c r="U65" i="1" l="1"/>
  <c r="U67" i="1" s="1"/>
  <c r="L53" i="1"/>
  <c r="K51" i="1"/>
  <c r="K50" i="1"/>
  <c r="K49" i="1"/>
  <c r="K46" i="1"/>
  <c r="K44" i="1"/>
  <c r="K45" i="1"/>
  <c r="K52" i="1"/>
  <c r="K48" i="1"/>
  <c r="K43" i="1"/>
  <c r="K42" i="1"/>
  <c r="G12" i="1"/>
  <c r="F12" i="1" s="1"/>
  <c r="E12" i="1" s="1"/>
  <c r="K40" i="1"/>
  <c r="K47" i="1"/>
  <c r="M33" i="1" l="1"/>
  <c r="K33" i="1"/>
  <c r="N32" i="1"/>
  <c r="L32" i="1"/>
  <c r="M31" i="1"/>
  <c r="K31" i="1"/>
  <c r="M29" i="1"/>
  <c r="K29" i="1"/>
  <c r="N28" i="1"/>
  <c r="L28" i="1"/>
  <c r="M27" i="1"/>
  <c r="K27" i="1"/>
  <c r="N26" i="1"/>
  <c r="L26" i="1"/>
  <c r="M32" i="1"/>
  <c r="K25" i="1"/>
  <c r="M24" i="1"/>
  <c r="N22" i="1"/>
  <c r="L33" i="1"/>
  <c r="K32" i="1"/>
  <c r="N31" i="1"/>
  <c r="L29" i="1"/>
  <c r="K28" i="1"/>
  <c r="N27" i="1"/>
  <c r="M26" i="1"/>
  <c r="N25" i="1"/>
  <c r="L25" i="1"/>
  <c r="N24" i="1"/>
  <c r="L24" i="1"/>
  <c r="M22" i="1"/>
  <c r="K22" i="1"/>
  <c r="N33" i="1"/>
  <c r="L31" i="1"/>
  <c r="N29" i="1"/>
  <c r="M28" i="1"/>
  <c r="L27" i="1"/>
  <c r="K26" i="1"/>
  <c r="M25" i="1"/>
  <c r="K24" i="1"/>
  <c r="L22" i="1"/>
  <c r="K53" i="1"/>
  <c r="K34" i="1" l="1"/>
  <c r="L34" i="1"/>
  <c r="M34" i="1"/>
  <c r="N34" i="1"/>
  <c r="O56" i="1" s="1"/>
  <c r="S62" i="1" l="1"/>
  <c r="S65" i="1" s="1"/>
  <c r="S67" i="1" s="1"/>
  <c r="Q62" i="1"/>
  <c r="R62" i="1"/>
  <c r="R65" i="1" s="1"/>
  <c r="T62" i="1"/>
  <c r="T65" i="1" s="1"/>
  <c r="T67" i="1" s="1"/>
  <c r="P62" i="1"/>
  <c r="R67" i="1" l="1"/>
  <c r="W67" i="1" s="1"/>
  <c r="W65" i="1"/>
</calcChain>
</file>

<file path=xl/sharedStrings.xml><?xml version="1.0" encoding="utf-8"?>
<sst xmlns="http://schemas.openxmlformats.org/spreadsheetml/2006/main" count="125" uniqueCount="69">
  <si>
    <t>AusNet Services</t>
  </si>
  <si>
    <t>2017-18 to 2021-22</t>
  </si>
  <si>
    <t>EBSS</t>
  </si>
  <si>
    <t>Actual and estimated inflation</t>
  </si>
  <si>
    <t>Actual</t>
  </si>
  <si>
    <t>Estimated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</si>
  <si>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</si>
  <si>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</si>
  <si>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</si>
  <si>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</si>
  <si>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</si>
  <si>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</si>
  <si>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</si>
  <si>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</si>
  <si>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</si>
  <si>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</si>
  <si>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</si>
  <si>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</si>
  <si>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Actual CPI - Mar quarter (old base)</t>
  </si>
  <si>
    <t>Actual CPI - Mar quarter (rebased in Sep 2012)</t>
  </si>
  <si>
    <t>Actual inflation rate (consistent with annual revenue adj)</t>
  </si>
  <si>
    <t>Actual inflation rate (lagged by one year)</t>
  </si>
  <si>
    <t>Reconstructed cumulative index (2016-17=1)</t>
  </si>
  <si>
    <t>TABLE 7.5.1 - The carryover amounts that arise from applying the EBSS during the current regulatory control period</t>
  </si>
  <si>
    <t>Table 7.5.1.1 - Opex allowance applicable to EBSS (EBSS target)</t>
  </si>
  <si>
    <t>Previous period</t>
  </si>
  <si>
    <t>Current regulatory control period</t>
  </si>
  <si>
    <t>$m, real 2007-08</t>
  </si>
  <si>
    <t>$m, real 2013-14</t>
  </si>
  <si>
    <t>$m, real 2016-17</t>
  </si>
  <si>
    <t>Total opex allowance</t>
  </si>
  <si>
    <t xml:space="preserve">Approved excludable costs - allowance </t>
  </si>
  <si>
    <t>Equity raising costs</t>
  </si>
  <si>
    <t>Opex glide path</t>
  </si>
  <si>
    <t>Easement land tax</t>
  </si>
  <si>
    <t>Self insurance</t>
  </si>
  <si>
    <t xml:space="preserve">Rebates made under the Availability Incentive Scheme </t>
  </si>
  <si>
    <t>Debt Raising costs</t>
  </si>
  <si>
    <t>Priority projects approved under STPIS network capability component</t>
  </si>
  <si>
    <t>Movements in provisions related to opex</t>
  </si>
  <si>
    <t>Capitalisation policy changes</t>
  </si>
  <si>
    <t>Other adjustments or exclusions required by the EBSS</t>
  </si>
  <si>
    <t>Forecast opex for EBSS purposes</t>
  </si>
  <si>
    <t>Table 7.5.1.2 - Actual and estimated opex applicable to EBSS</t>
  </si>
  <si>
    <t>$m, Actual</t>
  </si>
  <si>
    <t xml:space="preserve">Total opex </t>
  </si>
  <si>
    <t>Approved excludable costs</t>
  </si>
  <si>
    <t>Opex glide path (not incurred)</t>
  </si>
  <si>
    <t>Opex associated with approved cost pass through</t>
  </si>
  <si>
    <t>Actual opex for EBSS purposes</t>
  </si>
  <si>
    <t>Base year</t>
  </si>
  <si>
    <t>Incremental gain ($m, 2016-17)</t>
  </si>
  <si>
    <t>Carryover</t>
  </si>
  <si>
    <t>Forthcoming regulatory control period</t>
  </si>
  <si>
    <t>2017-18</t>
  </si>
  <si>
    <t>2018-19</t>
  </si>
  <si>
    <t>2019-20</t>
  </si>
  <si>
    <t>2020-21</t>
  </si>
  <si>
    <t>2021-22</t>
  </si>
  <si>
    <t xml:space="preserve">Total </t>
  </si>
  <si>
    <t>Total Carryover Amount ($m, 2016-17)</t>
  </si>
  <si>
    <t>PTRM inputs ($m, 2016-17)</t>
  </si>
  <si>
    <t>TABLE 7.5.2 - Proposed forecast opex for the EBSS for the forthcoming regulatory control period</t>
  </si>
  <si>
    <t>Total</t>
  </si>
  <si>
    <t>Forecast opex</t>
  </si>
  <si>
    <t>Less excluded costs</t>
  </si>
  <si>
    <t>Debt raising costs</t>
  </si>
  <si>
    <t>Adjusted forecast opex ($m, 2016-17)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</si>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</sst>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-* #,##0_-;\-* #,##0_-;_-* &quot;-&quot;??_-;_-@_-"/>
    <numFmt numFmtId="167" formatCode="_-* #,##0.0_-;\-* #,##0.0_-;_-* &quot;-&quot;??_-;_-@_-"/>
    <numFmt numFmtId="168" formatCode="0.000000"/>
    <numFmt numFmtId="169" formatCode="#,##0.0_ ;\-#,##0.0\ "/>
    <numFmt numFmtId="170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1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249977111117893"/>
      </right>
      <top style="medium">
        <color auto="1"/>
      </top>
      <bottom style="medium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auto="1"/>
      </top>
      <bottom style="medium">
        <color theme="1" tint="4.9989318521683403E-2"/>
      </bottom>
      <diagonal/>
    </border>
    <border>
      <left/>
      <right style="medium">
        <color indexed="64"/>
      </right>
      <top style="medium">
        <color auto="1"/>
      </top>
      <bottom style="medium">
        <color theme="1" tint="4.9989318521683403E-2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theme="1" tint="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theme="1" tint="4.9989318521683403E-2"/>
      </bottom>
      <diagonal/>
    </border>
    <border>
      <left style="thin">
        <color theme="0" tint="-0.34998626667073579"/>
      </left>
      <right style="medium">
        <color indexed="64"/>
      </right>
      <top style="medium">
        <color auto="1"/>
      </top>
      <bottom style="medium">
        <color theme="1" tint="4.9989318521683403E-2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medium">
        <color auto="1"/>
      </right>
      <top style="medium">
        <color theme="1" tint="0.249977111117893"/>
      </top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4" borderId="0">
      <alignment horizontal="left" vertical="center"/>
      <protection locked="0"/>
    </xf>
    <xf numFmtId="0" fontId="11" fillId="7" borderId="0">
      <alignment vertical="center"/>
      <protection locked="0"/>
    </xf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375">
    <xf numFmtId="0" fontId="0" fillId="0" borderId="0" xfId="0"/>
    <xf numFmtId="0" fontId="4" fillId="2" borderId="0" xfId="0" applyFont="1" applyFill="1" applyProtection="1"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/>
    </xf>
    <xf numFmtId="0" fontId="5" fillId="4" borderId="0" xfId="2">
      <alignment horizontal="left" vertical="center"/>
      <protection locked="0"/>
    </xf>
    <xf numFmtId="0" fontId="4" fillId="2" borderId="0" xfId="0" applyFont="1" applyFill="1" applyProtection="1"/>
    <xf numFmtId="0" fontId="0" fillId="0" borderId="0" xfId="0" applyBorder="1"/>
    <xf numFmtId="0" fontId="6" fillId="5" borderId="1" xfId="0" applyFont="1" applyFill="1" applyBorder="1" applyAlignment="1" applyProtection="1">
      <alignment horizontal="left" vertical="center"/>
    </xf>
    <xf numFmtId="0" fontId="6" fillId="5" borderId="2" xfId="0" applyFont="1" applyFill="1" applyBorder="1" applyAlignment="1" applyProtection="1">
      <alignment horizontal="left" vertical="center"/>
    </xf>
    <xf numFmtId="0" fontId="6" fillId="5" borderId="3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  <xf numFmtId="164" fontId="7" fillId="6" borderId="5" xfId="0" applyNumberFormat="1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right" vertical="center"/>
    </xf>
    <xf numFmtId="0" fontId="4" fillId="2" borderId="8" xfId="0" applyFont="1" applyFill="1" applyBorder="1" applyProtection="1"/>
    <xf numFmtId="164" fontId="7" fillId="5" borderId="9" xfId="0" applyNumberFormat="1" applyFont="1" applyFill="1" applyBorder="1" applyAlignment="1" applyProtection="1">
      <alignment vertical="center"/>
    </xf>
    <xf numFmtId="2" fontId="9" fillId="2" borderId="10" xfId="1" applyNumberFormat="1" applyFont="1" applyFill="1" applyBorder="1" applyAlignment="1" applyProtection="1">
      <alignment horizontal="right" vertical="center" wrapText="1"/>
    </xf>
    <xf numFmtId="2" fontId="9" fillId="2" borderId="11" xfId="1" applyNumberFormat="1" applyFont="1" applyFill="1" applyBorder="1" applyAlignment="1" applyProtection="1">
      <alignment horizontal="right" vertical="center" wrapText="1"/>
    </xf>
    <xf numFmtId="164" fontId="9" fillId="5" borderId="0" xfId="0" applyNumberFormat="1" applyFont="1" applyFill="1" applyBorder="1" applyAlignment="1" applyProtection="1"/>
    <xf numFmtId="164" fontId="7" fillId="5" borderId="0" xfId="0" applyNumberFormat="1" applyFont="1" applyFill="1" applyBorder="1" applyAlignment="1" applyProtection="1"/>
    <xf numFmtId="164" fontId="7" fillId="5" borderId="8" xfId="0" applyNumberFormat="1" applyFont="1" applyFill="1" applyBorder="1" applyAlignment="1" applyProtection="1"/>
    <xf numFmtId="164" fontId="7" fillId="5" borderId="7" xfId="0" applyNumberFormat="1" applyFont="1" applyFill="1" applyBorder="1" applyAlignment="1" applyProtection="1">
      <alignment vertical="center"/>
    </xf>
    <xf numFmtId="164" fontId="7" fillId="5" borderId="6" xfId="0" applyNumberFormat="1" applyFont="1" applyFill="1" applyBorder="1" applyAlignment="1" applyProtection="1">
      <alignment vertical="center"/>
    </xf>
    <xf numFmtId="164" fontId="7" fillId="5" borderId="12" xfId="0" applyNumberFormat="1" applyFont="1" applyFill="1" applyBorder="1" applyAlignment="1" applyProtection="1">
      <alignment vertical="center"/>
    </xf>
    <xf numFmtId="164" fontId="7" fillId="5" borderId="13" xfId="0" applyNumberFormat="1" applyFont="1" applyFill="1" applyBorder="1" applyAlignment="1" applyProtection="1">
      <alignment vertical="center"/>
    </xf>
    <xf numFmtId="2" fontId="9" fillId="2" borderId="14" xfId="1" applyNumberFormat="1" applyFont="1" applyFill="1" applyBorder="1" applyAlignment="1" applyProtection="1">
      <alignment horizontal="right" vertical="center" wrapText="1"/>
    </xf>
    <xf numFmtId="17" fontId="0" fillId="0" borderId="0" xfId="0" applyNumberFormat="1" applyBorder="1"/>
    <xf numFmtId="164" fontId="7" fillId="5" borderId="16" xfId="0" applyNumberFormat="1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horizontal="left" vertical="center" wrapText="1" indent="1"/>
    </xf>
    <xf numFmtId="10" fontId="9" fillId="2" borderId="18" xfId="1" applyNumberFormat="1" applyFont="1" applyFill="1" applyBorder="1" applyAlignment="1" applyProtection="1">
      <alignment horizontal="right" vertical="center" wrapText="1"/>
    </xf>
    <xf numFmtId="0" fontId="10" fillId="2" borderId="20" xfId="0" applyFont="1" applyFill="1" applyBorder="1" applyAlignment="1" applyProtection="1">
      <alignment horizontal="left" vertical="center" wrapText="1" indent="1"/>
    </xf>
    <xf numFmtId="10" fontId="9" fillId="2" borderId="21" xfId="1" applyNumberFormat="1" applyFont="1" applyFill="1" applyBorder="1" applyAlignment="1" applyProtection="1">
      <alignment horizontal="right" vertical="center" wrapText="1"/>
    </xf>
    <xf numFmtId="0" fontId="10" fillId="2" borderId="22" xfId="0" applyFont="1" applyFill="1" applyBorder="1" applyAlignment="1" applyProtection="1">
      <alignment horizontal="left" vertical="center" wrapText="1" indent="1"/>
    </xf>
    <xf numFmtId="164" fontId="7" fillId="5" borderId="23" xfId="0" applyNumberFormat="1" applyFont="1" applyFill="1" applyBorder="1" applyAlignment="1" applyProtection="1">
      <alignment vertical="center"/>
    </xf>
    <xf numFmtId="2" fontId="9" fillId="2" borderId="24" xfId="1" applyNumberFormat="1" applyFont="1" applyFill="1" applyBorder="1" applyAlignment="1" applyProtection="1">
      <alignment horizontal="right" vertical="center" wrapText="1"/>
    </xf>
    <xf numFmtId="2" fontId="9" fillId="2" borderId="25" xfId="1" applyNumberFormat="1" applyFont="1" applyFill="1" applyBorder="1" applyAlignment="1" applyProtection="1">
      <alignment horizontal="right" vertical="center" wrapText="1"/>
    </xf>
    <xf numFmtId="2" fontId="9" fillId="2" borderId="26" xfId="1" applyNumberFormat="1" applyFont="1" applyFill="1" applyBorder="1" applyAlignment="1" applyProtection="1">
      <alignment horizontal="right" vertical="center" wrapText="1"/>
    </xf>
    <xf numFmtId="2" fontId="0" fillId="0" borderId="0" xfId="0" applyNumberFormat="1"/>
    <xf numFmtId="2" fontId="7" fillId="0" borderId="0" xfId="0" applyNumberFormat="1" applyFont="1" applyFill="1" applyBorder="1" applyAlignment="1" applyProtection="1">
      <alignment horizontal="center"/>
    </xf>
    <xf numFmtId="0" fontId="12" fillId="7" borderId="0" xfId="3" applyFont="1">
      <alignment vertical="center"/>
      <protection locked="0"/>
    </xf>
    <xf numFmtId="0" fontId="13" fillId="5" borderId="27" xfId="0" applyFont="1" applyFill="1" applyBorder="1" applyAlignment="1" applyProtection="1">
      <alignment horizontal="left" vertical="center"/>
      <protection locked="0"/>
    </xf>
    <xf numFmtId="0" fontId="13" fillId="5" borderId="28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Protection="1"/>
    <xf numFmtId="0" fontId="0" fillId="0" borderId="0" xfId="0" applyFill="1" applyProtection="1"/>
    <xf numFmtId="0" fontId="6" fillId="5" borderId="37" xfId="0" applyFont="1" applyFill="1" applyBorder="1" applyAlignment="1" applyProtection="1">
      <alignment horizontal="left" vertical="center"/>
    </xf>
    <xf numFmtId="0" fontId="7" fillId="5" borderId="38" xfId="0" applyFont="1" applyFill="1" applyBorder="1" applyAlignment="1" applyProtection="1">
      <alignment horizontal="right" vertical="center"/>
    </xf>
    <xf numFmtId="0" fontId="7" fillId="5" borderId="39" xfId="0" applyFont="1" applyFill="1" applyBorder="1" applyAlignment="1" applyProtection="1">
      <alignment horizontal="right" vertical="center"/>
    </xf>
    <xf numFmtId="0" fontId="7" fillId="5" borderId="40" xfId="0" applyFont="1" applyFill="1" applyBorder="1" applyAlignment="1" applyProtection="1">
      <alignment horizontal="right" vertical="center"/>
    </xf>
    <xf numFmtId="0" fontId="7" fillId="8" borderId="41" xfId="0" applyFont="1" applyFill="1" applyBorder="1" applyAlignment="1" applyProtection="1">
      <alignment horizontal="right" vertical="center"/>
    </xf>
    <xf numFmtId="0" fontId="7" fillId="8" borderId="42" xfId="0" applyFont="1" applyFill="1" applyBorder="1" applyAlignment="1" applyProtection="1">
      <alignment horizontal="right" vertical="center"/>
    </xf>
    <xf numFmtId="0" fontId="7" fillId="8" borderId="43" xfId="0" applyFont="1" applyFill="1" applyBorder="1" applyAlignment="1" applyProtection="1">
      <alignment horizontal="right" vertical="center"/>
    </xf>
    <xf numFmtId="0" fontId="7" fillId="5" borderId="44" xfId="0" applyFont="1" applyFill="1" applyBorder="1" applyAlignment="1" applyProtection="1">
      <alignment horizontal="right" vertical="center"/>
    </xf>
    <xf numFmtId="0" fontId="7" fillId="5" borderId="45" xfId="0" applyFont="1" applyFill="1" applyBorder="1" applyAlignment="1" applyProtection="1">
      <alignment horizontal="right" vertical="center"/>
    </xf>
    <xf numFmtId="0" fontId="7" fillId="5" borderId="20" xfId="0" applyFont="1" applyFill="1" applyBorder="1" applyAlignment="1" applyProtection="1">
      <alignment horizontal="right" vertical="center"/>
    </xf>
    <xf numFmtId="0" fontId="7" fillId="5" borderId="46" xfId="0" applyFont="1" applyFill="1" applyBorder="1" applyAlignment="1" applyProtection="1">
      <alignment horizontal="right" vertical="center"/>
    </xf>
    <xf numFmtId="0" fontId="7" fillId="8" borderId="16" xfId="0" applyFont="1" applyFill="1" applyBorder="1" applyAlignment="1" applyProtection="1">
      <alignment horizontal="right" vertical="center"/>
    </xf>
    <xf numFmtId="0" fontId="7" fillId="8" borderId="47" xfId="0" applyFont="1" applyFill="1" applyBorder="1" applyAlignment="1" applyProtection="1">
      <alignment horizontal="right" vertical="center"/>
    </xf>
    <xf numFmtId="0" fontId="7" fillId="8" borderId="48" xfId="0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/>
    </xf>
    <xf numFmtId="0" fontId="9" fillId="0" borderId="49" xfId="0" applyFont="1" applyBorder="1" applyAlignment="1" applyProtection="1">
      <alignment horizontal="left" vertical="center" wrapText="1" indent="1"/>
    </xf>
    <xf numFmtId="2" fontId="9" fillId="9" borderId="50" xfId="4" applyNumberFormat="1" applyFont="1" applyFill="1" applyBorder="1" applyAlignment="1">
      <alignment horizontal="right"/>
    </xf>
    <xf numFmtId="2" fontId="9" fillId="9" borderId="51" xfId="4" applyNumberFormat="1" applyFont="1" applyFill="1" applyBorder="1" applyAlignment="1">
      <alignment horizontal="right"/>
    </xf>
    <xf numFmtId="2" fontId="9" fillId="9" borderId="52" xfId="4" applyNumberFormat="1" applyFont="1" applyFill="1" applyBorder="1" applyAlignment="1">
      <alignment horizontal="right"/>
    </xf>
    <xf numFmtId="2" fontId="9" fillId="9" borderId="0" xfId="4" applyNumberFormat="1" applyFont="1" applyFill="1" applyBorder="1" applyAlignment="1">
      <alignment horizontal="right"/>
    </xf>
    <xf numFmtId="164" fontId="9" fillId="9" borderId="53" xfId="0" applyNumberFormat="1" applyFont="1" applyFill="1" applyBorder="1" applyAlignment="1" applyProtection="1">
      <alignment vertical="center" wrapText="1"/>
      <protection locked="0"/>
    </xf>
    <xf numFmtId="164" fontId="9" fillId="9" borderId="17" xfId="0" applyNumberFormat="1" applyFont="1" applyFill="1" applyBorder="1" applyAlignment="1" applyProtection="1">
      <alignment vertical="center" wrapText="1"/>
      <protection locked="0"/>
    </xf>
    <xf numFmtId="164" fontId="9" fillId="9" borderId="54" xfId="0" applyNumberFormat="1" applyFont="1" applyFill="1" applyBorder="1" applyAlignment="1" applyProtection="1">
      <alignment vertical="center" wrapText="1"/>
      <protection locked="0"/>
    </xf>
    <xf numFmtId="164" fontId="9" fillId="2" borderId="29" xfId="1" applyNumberFormat="1" applyFont="1" applyFill="1" applyBorder="1" applyAlignment="1" applyProtection="1">
      <alignment horizontal="right" vertical="center" wrapText="1"/>
    </xf>
    <xf numFmtId="164" fontId="9" fillId="2" borderId="55" xfId="1" applyNumberFormat="1" applyFont="1" applyFill="1" applyBorder="1" applyAlignment="1" applyProtection="1">
      <alignment horizontal="right" vertical="center" wrapText="1"/>
    </xf>
    <xf numFmtId="164" fontId="9" fillId="2" borderId="30" xfId="1" applyNumberFormat="1" applyFont="1" applyFill="1" applyBorder="1" applyAlignment="1" applyProtection="1">
      <alignment horizontal="right" vertical="center" wrapText="1"/>
    </xf>
    <xf numFmtId="164" fontId="9" fillId="2" borderId="56" xfId="1" applyNumberFormat="1" applyFont="1" applyFill="1" applyBorder="1" applyAlignment="1" applyProtection="1">
      <alignment horizontal="right" vertical="center" wrapText="1"/>
    </xf>
    <xf numFmtId="164" fontId="9" fillId="2" borderId="57" xfId="1" applyNumberFormat="1" applyFont="1" applyFill="1" applyBorder="1" applyAlignment="1" applyProtection="1">
      <alignment horizontal="right" vertical="center" wrapText="1"/>
    </xf>
    <xf numFmtId="164" fontId="9" fillId="2" borderId="58" xfId="1" applyNumberFormat="1" applyFont="1" applyFill="1" applyBorder="1" applyAlignment="1" applyProtection="1">
      <alignment horizontal="right" vertical="center" wrapText="1"/>
    </xf>
    <xf numFmtId="164" fontId="9" fillId="2" borderId="31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right"/>
    </xf>
    <xf numFmtId="0" fontId="15" fillId="10" borderId="59" xfId="0" applyFont="1" applyFill="1" applyBorder="1" applyAlignment="1" applyProtection="1">
      <alignment horizontal="left" vertical="center" wrapText="1" indent="3"/>
    </xf>
    <xf numFmtId="0" fontId="9" fillId="5" borderId="60" xfId="0" applyFont="1" applyFill="1" applyBorder="1" applyAlignment="1" applyProtection="1">
      <alignment vertical="center"/>
    </xf>
    <xf numFmtId="0" fontId="9" fillId="5" borderId="61" xfId="0" applyFont="1" applyFill="1" applyBorder="1" applyAlignment="1" applyProtection="1">
      <alignment vertical="center"/>
    </xf>
    <xf numFmtId="0" fontId="9" fillId="5" borderId="62" xfId="0" applyFont="1" applyFill="1" applyBorder="1" applyAlignment="1" applyProtection="1">
      <alignment vertical="center"/>
    </xf>
    <xf numFmtId="0" fontId="9" fillId="5" borderId="63" xfId="0" applyFont="1" applyFill="1" applyBorder="1" applyAlignment="1" applyProtection="1">
      <alignment vertical="center"/>
    </xf>
    <xf numFmtId="0" fontId="9" fillId="5" borderId="64" xfId="0" applyFont="1" applyFill="1" applyBorder="1" applyAlignment="1" applyProtection="1">
      <alignment vertical="center"/>
    </xf>
    <xf numFmtId="0" fontId="9" fillId="5" borderId="65" xfId="0" applyFont="1" applyFill="1" applyBorder="1" applyAlignment="1" applyProtection="1">
      <alignment vertical="center"/>
    </xf>
    <xf numFmtId="0" fontId="14" fillId="0" borderId="0" xfId="0" applyFont="1" applyProtection="1"/>
    <xf numFmtId="165" fontId="7" fillId="5" borderId="66" xfId="0" applyNumberFormat="1" applyFont="1" applyFill="1" applyBorder="1" applyAlignment="1" applyProtection="1">
      <alignment horizontal="left"/>
    </xf>
    <xf numFmtId="165" fontId="7" fillId="5" borderId="64" xfId="0" applyNumberFormat="1" applyFont="1" applyFill="1" applyBorder="1" applyAlignment="1" applyProtection="1">
      <alignment horizontal="left"/>
    </xf>
    <xf numFmtId="165" fontId="7" fillId="5" borderId="67" xfId="0" applyNumberFormat="1" applyFont="1" applyFill="1" applyBorder="1" applyAlignment="1" applyProtection="1">
      <alignment horizontal="left"/>
    </xf>
    <xf numFmtId="165" fontId="7" fillId="5" borderId="68" xfId="0" applyNumberFormat="1" applyFont="1" applyFill="1" applyBorder="1" applyAlignment="1" applyProtection="1">
      <alignment horizontal="left"/>
    </xf>
    <xf numFmtId="165" fontId="7" fillId="5" borderId="11" xfId="0" applyNumberFormat="1" applyFont="1" applyFill="1" applyBorder="1" applyAlignment="1" applyProtection="1">
      <alignment horizontal="left"/>
    </xf>
    <xf numFmtId="165" fontId="7" fillId="5" borderId="69" xfId="0" applyNumberFormat="1" applyFont="1" applyFill="1" applyBorder="1" applyAlignment="1" applyProtection="1">
      <alignment horizontal="left"/>
    </xf>
    <xf numFmtId="0" fontId="9" fillId="0" borderId="70" xfId="0" applyFont="1" applyBorder="1" applyAlignment="1" applyProtection="1">
      <alignment horizontal="left" vertical="center" wrapText="1" indent="3"/>
      <protection locked="0"/>
    </xf>
    <xf numFmtId="164" fontId="9" fillId="9" borderId="60" xfId="0" applyNumberFormat="1" applyFont="1" applyFill="1" applyBorder="1" applyAlignment="1" applyProtection="1">
      <alignment vertical="center" wrapText="1"/>
      <protection locked="0"/>
    </xf>
    <xf numFmtId="164" fontId="9" fillId="9" borderId="61" xfId="0" applyNumberFormat="1" applyFont="1" applyFill="1" applyBorder="1" applyAlignment="1" applyProtection="1">
      <alignment vertical="center" wrapText="1"/>
      <protection locked="0"/>
    </xf>
    <xf numFmtId="164" fontId="9" fillId="9" borderId="62" xfId="0" applyNumberFormat="1" applyFont="1" applyFill="1" applyBorder="1" applyAlignment="1" applyProtection="1">
      <alignment vertical="center" wrapText="1"/>
      <protection locked="0"/>
    </xf>
    <xf numFmtId="164" fontId="9" fillId="5" borderId="63" xfId="0" applyNumberFormat="1" applyFont="1" applyFill="1" applyBorder="1" applyAlignment="1" applyProtection="1">
      <alignment vertical="center" wrapText="1"/>
      <protection locked="0"/>
    </xf>
    <xf numFmtId="164" fontId="9" fillId="5" borderId="64" xfId="0" applyNumberFormat="1" applyFont="1" applyFill="1" applyBorder="1" applyAlignment="1" applyProtection="1">
      <alignment vertical="center" wrapText="1"/>
      <protection locked="0"/>
    </xf>
    <xf numFmtId="164" fontId="9" fillId="5" borderId="65" xfId="0" applyNumberFormat="1" applyFont="1" applyFill="1" applyBorder="1" applyAlignment="1" applyProtection="1">
      <alignment vertical="center" wrapText="1"/>
      <protection locked="0"/>
    </xf>
    <xf numFmtId="164" fontId="9" fillId="2" borderId="66" xfId="1" applyNumberFormat="1" applyFont="1" applyFill="1" applyBorder="1" applyAlignment="1" applyProtection="1">
      <alignment horizontal="right" wrapText="1"/>
    </xf>
    <xf numFmtId="164" fontId="9" fillId="2" borderId="63" xfId="1" applyNumberFormat="1" applyFont="1" applyFill="1" applyBorder="1" applyAlignment="1" applyProtection="1">
      <alignment horizontal="right" wrapText="1"/>
    </xf>
    <xf numFmtId="164" fontId="9" fillId="2" borderId="71" xfId="1" applyNumberFormat="1" applyFont="1" applyFill="1" applyBorder="1" applyAlignment="1" applyProtection="1">
      <alignment horizontal="right" wrapText="1"/>
    </xf>
    <xf numFmtId="0" fontId="9" fillId="0" borderId="70" xfId="0" applyFont="1" applyBorder="1" applyAlignment="1" applyProtection="1">
      <alignment horizontal="left" vertical="center" indent="3"/>
      <protection locked="0"/>
    </xf>
    <xf numFmtId="164" fontId="9" fillId="9" borderId="71" xfId="0" applyNumberFormat="1" applyFont="1" applyFill="1" applyBorder="1" applyAlignment="1" applyProtection="1">
      <alignment vertical="center" wrapText="1"/>
      <protection locked="0"/>
    </xf>
    <xf numFmtId="164" fontId="9" fillId="9" borderId="66" xfId="0" applyNumberFormat="1" applyFont="1" applyFill="1" applyBorder="1" applyAlignment="1" applyProtection="1">
      <alignment vertical="center" wrapText="1"/>
      <protection locked="0"/>
    </xf>
    <xf numFmtId="164" fontId="9" fillId="9" borderId="63" xfId="0" applyNumberFormat="1" applyFont="1" applyFill="1" applyBorder="1" applyAlignment="1" applyProtection="1">
      <alignment vertical="center" wrapText="1"/>
      <protection locked="0"/>
    </xf>
    <xf numFmtId="164" fontId="9" fillId="9" borderId="65" xfId="0" applyNumberFormat="1" applyFont="1" applyFill="1" applyBorder="1" applyAlignment="1" applyProtection="1">
      <alignment vertical="center" wrapText="1"/>
      <protection locked="0"/>
    </xf>
    <xf numFmtId="164" fontId="9" fillId="2" borderId="66" xfId="1" applyNumberFormat="1" applyFont="1" applyFill="1" applyBorder="1" applyAlignment="1" applyProtection="1">
      <alignment horizontal="right" vertical="center" wrapText="1"/>
    </xf>
    <xf numFmtId="164" fontId="9" fillId="2" borderId="64" xfId="1" applyNumberFormat="1" applyFont="1" applyFill="1" applyBorder="1" applyAlignment="1" applyProtection="1">
      <alignment horizontal="right" vertical="center" wrapText="1"/>
    </xf>
    <xf numFmtId="164" fontId="9" fillId="2" borderId="65" xfId="1" applyNumberFormat="1" applyFont="1" applyFill="1" applyBorder="1" applyAlignment="1" applyProtection="1">
      <alignment horizontal="right" vertical="center" wrapText="1"/>
    </xf>
    <xf numFmtId="166" fontId="14" fillId="0" borderId="0" xfId="0" applyNumberFormat="1" applyFont="1" applyFill="1" applyProtection="1"/>
    <xf numFmtId="164" fontId="9" fillId="2" borderId="63" xfId="1" applyNumberFormat="1" applyFont="1" applyFill="1" applyBorder="1" applyAlignment="1" applyProtection="1">
      <alignment horizontal="right" vertical="center" wrapText="1"/>
    </xf>
    <xf numFmtId="166" fontId="7" fillId="0" borderId="0" xfId="0" applyNumberFormat="1" applyFont="1" applyFill="1" applyBorder="1" applyProtection="1"/>
    <xf numFmtId="164" fontId="9" fillId="2" borderId="62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Protection="1"/>
    <xf numFmtId="164" fontId="9" fillId="5" borderId="66" xfId="1" applyNumberFormat="1" applyFont="1" applyFill="1" applyBorder="1" applyAlignment="1" applyProtection="1">
      <alignment horizontal="right" wrapText="1"/>
    </xf>
    <xf numFmtId="164" fontId="9" fillId="5" borderId="63" xfId="1" applyNumberFormat="1" applyFont="1" applyFill="1" applyBorder="1" applyAlignment="1" applyProtection="1">
      <alignment horizontal="right" wrapText="1"/>
    </xf>
    <xf numFmtId="164" fontId="9" fillId="5" borderId="71" xfId="1" applyNumberFormat="1" applyFont="1" applyFill="1" applyBorder="1" applyAlignment="1" applyProtection="1">
      <alignment horizontal="right" wrapText="1"/>
    </xf>
    <xf numFmtId="164" fontId="9" fillId="9" borderId="64" xfId="0" applyNumberFormat="1" applyFont="1" applyFill="1" applyBorder="1" applyAlignment="1" applyProtection="1">
      <alignment vertical="center" wrapText="1"/>
      <protection locked="0"/>
    </xf>
    <xf numFmtId="166" fontId="7" fillId="0" borderId="0" xfId="0" applyNumberFormat="1" applyFont="1" applyFill="1" applyProtection="1"/>
    <xf numFmtId="0" fontId="9" fillId="0" borderId="70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Fill="1" applyProtection="1"/>
    <xf numFmtId="0" fontId="9" fillId="0" borderId="70" xfId="0" applyFont="1" applyBorder="1" applyAlignment="1" applyProtection="1">
      <alignment horizontal="left" vertical="center" wrapText="1" indent="1"/>
    </xf>
    <xf numFmtId="0" fontId="9" fillId="0" borderId="72" xfId="0" applyFont="1" applyBorder="1" applyAlignment="1" applyProtection="1">
      <alignment horizontal="left" vertical="center" wrapText="1" indent="1"/>
    </xf>
    <xf numFmtId="164" fontId="9" fillId="9" borderId="73" xfId="0" applyNumberFormat="1" applyFont="1" applyFill="1" applyBorder="1" applyAlignment="1" applyProtection="1">
      <alignment vertical="center" wrapText="1"/>
      <protection locked="0"/>
    </xf>
    <xf numFmtId="164" fontId="9" fillId="9" borderId="74" xfId="0" applyNumberFormat="1" applyFont="1" applyFill="1" applyBorder="1" applyAlignment="1" applyProtection="1">
      <alignment vertical="center" wrapText="1"/>
      <protection locked="0"/>
    </xf>
    <xf numFmtId="164" fontId="9" fillId="9" borderId="24" xfId="0" applyNumberFormat="1" applyFont="1" applyFill="1" applyBorder="1" applyAlignment="1" applyProtection="1">
      <alignment vertical="center" wrapText="1"/>
      <protection locked="0"/>
    </xf>
    <xf numFmtId="164" fontId="9" fillId="9" borderId="26" xfId="0" applyNumberFormat="1" applyFont="1" applyFill="1" applyBorder="1" applyAlignment="1" applyProtection="1">
      <alignment vertical="center" wrapText="1"/>
      <protection locked="0"/>
    </xf>
    <xf numFmtId="164" fontId="9" fillId="9" borderId="75" xfId="0" applyNumberFormat="1" applyFont="1" applyFill="1" applyBorder="1" applyAlignment="1" applyProtection="1">
      <alignment vertical="center" wrapText="1"/>
      <protection locked="0"/>
    </xf>
    <xf numFmtId="164" fontId="9" fillId="9" borderId="25" xfId="0" applyNumberFormat="1" applyFont="1" applyFill="1" applyBorder="1" applyAlignment="1" applyProtection="1">
      <alignment vertical="center" wrapText="1"/>
      <protection locked="0"/>
    </xf>
    <xf numFmtId="164" fontId="9" fillId="2" borderId="75" xfId="1" applyNumberFormat="1" applyFont="1" applyFill="1" applyBorder="1" applyAlignment="1" applyProtection="1">
      <alignment horizontal="right" wrapText="1"/>
    </xf>
    <xf numFmtId="164" fontId="9" fillId="2" borderId="24" xfId="1" applyNumberFormat="1" applyFont="1" applyFill="1" applyBorder="1" applyAlignment="1" applyProtection="1">
      <alignment horizontal="right" wrapText="1"/>
    </xf>
    <xf numFmtId="164" fontId="9" fillId="2" borderId="35" xfId="1" applyNumberFormat="1" applyFont="1" applyFill="1" applyBorder="1" applyAlignment="1" applyProtection="1">
      <alignment horizontal="right" wrapText="1"/>
    </xf>
    <xf numFmtId="164" fontId="9" fillId="2" borderId="75" xfId="1" applyNumberFormat="1" applyFont="1" applyFill="1" applyBorder="1" applyAlignment="1" applyProtection="1">
      <alignment horizontal="right" vertical="center" wrapText="1"/>
    </xf>
    <xf numFmtId="164" fontId="9" fillId="2" borderId="24" xfId="1" applyNumberFormat="1" applyFont="1" applyFill="1" applyBorder="1" applyAlignment="1" applyProtection="1">
      <alignment horizontal="right" vertical="center" wrapText="1"/>
    </xf>
    <xf numFmtId="164" fontId="9" fillId="2" borderId="36" xfId="1" applyNumberFormat="1" applyFont="1" applyFill="1" applyBorder="1" applyAlignment="1" applyProtection="1">
      <alignment horizontal="right" vertical="center" wrapText="1"/>
    </xf>
    <xf numFmtId="0" fontId="7" fillId="11" borderId="32" xfId="0" applyFont="1" applyFill="1" applyBorder="1" applyAlignment="1" applyProtection="1">
      <alignment horizontal="left" vertical="center" wrapText="1" indent="1"/>
    </xf>
    <xf numFmtId="164" fontId="7" fillId="11" borderId="32" xfId="1" applyNumberFormat="1" applyFont="1" applyFill="1" applyBorder="1" applyAlignment="1" applyProtection="1">
      <alignment horizontal="right" wrapText="1"/>
    </xf>
    <xf numFmtId="164" fontId="7" fillId="11" borderId="76" xfId="1" applyNumberFormat="1" applyFont="1" applyFill="1" applyBorder="1" applyAlignment="1" applyProtection="1">
      <alignment horizontal="right" wrapText="1"/>
    </xf>
    <xf numFmtId="164" fontId="7" fillId="11" borderId="77" xfId="1" applyNumberFormat="1" applyFont="1" applyFill="1" applyBorder="1" applyAlignment="1" applyProtection="1">
      <alignment horizontal="right" wrapText="1"/>
    </xf>
    <xf numFmtId="164" fontId="7" fillId="11" borderId="78" xfId="1" applyNumberFormat="1" applyFont="1" applyFill="1" applyBorder="1" applyAlignment="1" applyProtection="1">
      <alignment horizontal="right" wrapText="1"/>
    </xf>
    <xf numFmtId="164" fontId="7" fillId="11" borderId="79" xfId="1" applyNumberFormat="1" applyFont="1" applyFill="1" applyBorder="1" applyAlignment="1" applyProtection="1">
      <alignment horizontal="right" wrapText="1"/>
    </xf>
    <xf numFmtId="164" fontId="7" fillId="11" borderId="33" xfId="1" applyNumberFormat="1" applyFont="1" applyFill="1" applyBorder="1" applyAlignment="1" applyProtection="1">
      <alignment horizontal="right" wrapText="1"/>
    </xf>
    <xf numFmtId="0" fontId="14" fillId="0" borderId="80" xfId="0" applyFont="1" applyFill="1" applyBorder="1" applyProtection="1"/>
    <xf numFmtId="164" fontId="7" fillId="11" borderId="23" xfId="1" applyNumberFormat="1" applyFont="1" applyFill="1" applyBorder="1" applyAlignment="1" applyProtection="1">
      <alignment horizontal="right" wrapText="1"/>
    </xf>
    <xf numFmtId="164" fontId="7" fillId="11" borderId="81" xfId="1" applyNumberFormat="1" applyFont="1" applyFill="1" applyBorder="1" applyAlignment="1" applyProtection="1">
      <alignment horizontal="right" wrapText="1"/>
    </xf>
    <xf numFmtId="164" fontId="7" fillId="11" borderId="82" xfId="1" applyNumberFormat="1" applyFont="1" applyFill="1" applyBorder="1" applyAlignment="1" applyProtection="1">
      <alignment horizontal="right" wrapText="1"/>
    </xf>
    <xf numFmtId="164" fontId="7" fillId="11" borderId="83" xfId="1" applyNumberFormat="1" applyFont="1" applyFill="1" applyBorder="1" applyAlignment="1" applyProtection="1">
      <alignment horizontal="right" wrapText="1"/>
    </xf>
    <xf numFmtId="0" fontId="15" fillId="0" borderId="33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164" fontId="16" fillId="0" borderId="0" xfId="0" applyNumberFormat="1" applyFont="1" applyBorder="1" applyProtection="1"/>
    <xf numFmtId="0" fontId="14" fillId="0" borderId="33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17" fillId="5" borderId="7" xfId="0" applyFont="1" applyFill="1" applyBorder="1" applyAlignment="1" applyProtection="1">
      <alignment vertical="center" wrapText="1"/>
    </xf>
    <xf numFmtId="0" fontId="14" fillId="0" borderId="84" xfId="0" applyFont="1" applyFill="1" applyBorder="1" applyAlignment="1" applyProtection="1">
      <alignment horizontal="right"/>
    </xf>
    <xf numFmtId="0" fontId="14" fillId="0" borderId="80" xfId="0" applyFont="1" applyFill="1" applyBorder="1" applyAlignment="1" applyProtection="1">
      <alignment horizontal="right"/>
    </xf>
    <xf numFmtId="0" fontId="9" fillId="5" borderId="32" xfId="0" applyFont="1" applyFill="1" applyBorder="1" applyAlignment="1" applyProtection="1">
      <alignment horizontal="left" vertical="center" wrapText="1" indent="1"/>
    </xf>
    <xf numFmtId="0" fontId="7" fillId="5" borderId="78" xfId="0" applyFont="1" applyFill="1" applyBorder="1" applyAlignment="1" applyProtection="1">
      <alignment horizontal="right" vertical="center"/>
    </xf>
    <xf numFmtId="0" fontId="7" fillId="5" borderId="85" xfId="0" applyFont="1" applyFill="1" applyBorder="1" applyAlignment="1" applyProtection="1">
      <alignment horizontal="right" vertical="center"/>
    </xf>
    <xf numFmtId="0" fontId="7" fillId="5" borderId="76" xfId="0" applyFont="1" applyFill="1" applyBorder="1" applyAlignment="1" applyProtection="1">
      <alignment horizontal="right" vertical="center"/>
    </xf>
    <xf numFmtId="0" fontId="7" fillId="8" borderId="78" xfId="0" applyFont="1" applyFill="1" applyBorder="1" applyAlignment="1" applyProtection="1">
      <alignment horizontal="right" vertical="center"/>
    </xf>
    <xf numFmtId="0" fontId="7" fillId="8" borderId="79" xfId="0" applyFont="1" applyFill="1" applyBorder="1" applyAlignment="1" applyProtection="1">
      <alignment horizontal="right" vertical="center"/>
    </xf>
    <xf numFmtId="0" fontId="7" fillId="8" borderId="77" xfId="0" applyFont="1" applyFill="1" applyBorder="1" applyAlignment="1" applyProtection="1">
      <alignment horizontal="right" vertical="center"/>
    </xf>
    <xf numFmtId="0" fontId="7" fillId="5" borderId="79" xfId="0" applyFont="1" applyFill="1" applyBorder="1" applyAlignment="1" applyProtection="1">
      <alignment horizontal="right" vertical="center"/>
    </xf>
    <xf numFmtId="0" fontId="9" fillId="0" borderId="29" xfId="0" applyFont="1" applyBorder="1" applyAlignment="1" applyProtection="1">
      <alignment horizontal="left" vertical="center" wrapText="1" indent="1"/>
    </xf>
    <xf numFmtId="164" fontId="9" fillId="9" borderId="86" xfId="0" applyNumberFormat="1" applyFont="1" applyFill="1" applyBorder="1" applyAlignment="1" applyProtection="1">
      <alignment vertical="center" wrapText="1"/>
      <protection locked="0"/>
    </xf>
    <xf numFmtId="164" fontId="9" fillId="9" borderId="56" xfId="0" applyNumberFormat="1" applyFont="1" applyFill="1" applyBorder="1" applyAlignment="1" applyProtection="1">
      <alignment vertical="center" wrapText="1"/>
      <protection locked="0"/>
    </xf>
    <xf numFmtId="164" fontId="9" fillId="9" borderId="55" xfId="0" applyNumberFormat="1" applyFont="1" applyFill="1" applyBorder="1" applyAlignment="1" applyProtection="1">
      <alignment vertical="center" wrapText="1"/>
      <protection locked="0"/>
    </xf>
    <xf numFmtId="164" fontId="9" fillId="9" borderId="87" xfId="0" applyNumberFormat="1" applyFont="1" applyFill="1" applyBorder="1" applyAlignment="1" applyProtection="1">
      <alignment vertical="center" wrapText="1"/>
      <protection locked="0"/>
    </xf>
    <xf numFmtId="2" fontId="9" fillId="9" borderId="88" xfId="0" applyNumberFormat="1" applyFont="1" applyFill="1" applyBorder="1" applyAlignment="1" applyProtection="1"/>
    <xf numFmtId="2" fontId="7" fillId="5" borderId="8" xfId="0" applyNumberFormat="1" applyFont="1" applyFill="1" applyBorder="1" applyAlignment="1" applyProtection="1"/>
    <xf numFmtId="167" fontId="9" fillId="2" borderId="89" xfId="0" applyNumberFormat="1" applyFont="1" applyFill="1" applyBorder="1" applyAlignment="1" applyProtection="1">
      <alignment horizontal="right" vertical="center"/>
    </xf>
    <xf numFmtId="167" fontId="9" fillId="2" borderId="30" xfId="0" applyNumberFormat="1" applyFont="1" applyFill="1" applyBorder="1" applyAlignment="1" applyProtection="1">
      <alignment horizontal="right" vertical="center"/>
    </xf>
    <xf numFmtId="166" fontId="7" fillId="5" borderId="90" xfId="0" applyNumberFormat="1" applyFont="1" applyFill="1" applyBorder="1" applyAlignment="1" applyProtection="1">
      <alignment horizontal="left"/>
    </xf>
    <xf numFmtId="0" fontId="15" fillId="10" borderId="91" xfId="0" applyFont="1" applyFill="1" applyBorder="1" applyAlignment="1" applyProtection="1">
      <alignment horizontal="left" vertical="center" wrapText="1" indent="1"/>
    </xf>
    <xf numFmtId="164" fontId="7" fillId="5" borderId="66" xfId="0" applyNumberFormat="1" applyFont="1" applyFill="1" applyBorder="1" applyAlignment="1" applyProtection="1"/>
    <xf numFmtId="164" fontId="7" fillId="5" borderId="64" xfId="0" applyNumberFormat="1" applyFont="1" applyFill="1" applyBorder="1" applyAlignment="1" applyProtection="1"/>
    <xf numFmtId="164" fontId="7" fillId="5" borderId="65" xfId="0" applyNumberFormat="1" applyFont="1" applyFill="1" applyBorder="1" applyAlignment="1" applyProtection="1"/>
    <xf numFmtId="164" fontId="7" fillId="5" borderId="63" xfId="0" applyNumberFormat="1" applyFont="1" applyFill="1" applyBorder="1" applyAlignment="1" applyProtection="1"/>
    <xf numFmtId="2" fontId="7" fillId="5" borderId="20" xfId="0" applyNumberFormat="1" applyFont="1" applyFill="1" applyBorder="1" applyAlignment="1" applyProtection="1"/>
    <xf numFmtId="167" fontId="9" fillId="2" borderId="53" xfId="0" applyNumberFormat="1" applyFont="1" applyFill="1" applyBorder="1" applyAlignment="1" applyProtection="1">
      <alignment horizontal="right" vertical="center"/>
    </xf>
    <xf numFmtId="167" fontId="9" fillId="2" borderId="18" xfId="0" applyNumberFormat="1" applyFont="1" applyFill="1" applyBorder="1" applyAlignment="1" applyProtection="1">
      <alignment horizontal="right" vertical="center"/>
    </xf>
    <xf numFmtId="167" fontId="9" fillId="2" borderId="54" xfId="0" applyNumberFormat="1" applyFont="1" applyFill="1" applyBorder="1" applyAlignment="1" applyProtection="1">
      <alignment horizontal="right" vertical="center"/>
    </xf>
    <xf numFmtId="0" fontId="9" fillId="0" borderId="91" xfId="0" applyFont="1" applyBorder="1" applyAlignment="1" applyProtection="1">
      <alignment horizontal="left" vertical="center" wrapText="1" indent="3"/>
    </xf>
    <xf numFmtId="167" fontId="9" fillId="2" borderId="92" xfId="0" applyNumberFormat="1" applyFont="1" applyFill="1" applyBorder="1" applyAlignment="1" applyProtection="1">
      <alignment horizontal="right" vertical="center"/>
    </xf>
    <xf numFmtId="167" fontId="9" fillId="2" borderId="60" xfId="0" applyNumberFormat="1" applyFont="1" applyFill="1" applyBorder="1" applyAlignment="1" applyProtection="1">
      <alignment horizontal="right" vertical="center"/>
    </xf>
    <xf numFmtId="167" fontId="9" fillId="2" borderId="71" xfId="0" applyNumberFormat="1" applyFont="1" applyFill="1" applyBorder="1" applyAlignment="1" applyProtection="1">
      <alignment horizontal="right" vertical="center"/>
    </xf>
    <xf numFmtId="164" fontId="9" fillId="9" borderId="60" xfId="5" applyNumberFormat="1" applyFont="1" applyFill="1" applyBorder="1" applyAlignment="1" applyProtection="1">
      <protection locked="0"/>
    </xf>
    <xf numFmtId="164" fontId="9" fillId="9" borderId="61" xfId="5" applyNumberFormat="1" applyFont="1" applyFill="1" applyBorder="1" applyAlignment="1" applyProtection="1">
      <protection locked="0"/>
    </xf>
    <xf numFmtId="164" fontId="9" fillId="9" borderId="71" xfId="5" applyNumberFormat="1" applyFont="1" applyFill="1" applyBorder="1" applyAlignment="1" applyProtection="1">
      <protection locked="0"/>
    </xf>
    <xf numFmtId="164" fontId="9" fillId="9" borderId="93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Protection="1"/>
    <xf numFmtId="166" fontId="14" fillId="0" borderId="80" xfId="0" applyNumberFormat="1" applyFont="1" applyFill="1" applyBorder="1" applyProtection="1"/>
    <xf numFmtId="164" fontId="9" fillId="5" borderId="66" xfId="0" applyNumberFormat="1" applyFont="1" applyFill="1" applyBorder="1" applyAlignment="1" applyProtection="1">
      <alignment vertical="center" wrapText="1"/>
      <protection locked="0"/>
    </xf>
    <xf numFmtId="0" fontId="9" fillId="0" borderId="91" xfId="0" applyFont="1" applyBorder="1" applyAlignment="1" applyProtection="1">
      <alignment horizontal="left" vertical="center" wrapText="1" indent="1"/>
    </xf>
    <xf numFmtId="167" fontId="9" fillId="2" borderId="66" xfId="0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7" fontId="9" fillId="2" borderId="64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9" fillId="0" borderId="22" xfId="0" applyFont="1" applyBorder="1" applyAlignment="1" applyProtection="1">
      <alignment horizontal="left" vertical="center" wrapText="1" indent="1"/>
    </xf>
    <xf numFmtId="2" fontId="7" fillId="5" borderId="94" xfId="0" applyNumberFormat="1" applyFont="1" applyFill="1" applyBorder="1" applyAlignment="1" applyProtection="1"/>
    <xf numFmtId="2" fontId="7" fillId="5" borderId="34" xfId="0" applyNumberFormat="1" applyFont="1" applyFill="1" applyBorder="1" applyAlignment="1" applyProtection="1"/>
    <xf numFmtId="167" fontId="9" fillId="2" borderId="23" xfId="0" applyNumberFormat="1" applyFont="1" applyFill="1" applyBorder="1" applyAlignment="1" applyProtection="1">
      <alignment horizontal="right" vertical="center"/>
    </xf>
    <xf numFmtId="167" fontId="9" fillId="2" borderId="25" xfId="0" applyNumberFormat="1" applyFont="1" applyFill="1" applyBorder="1" applyAlignment="1" applyProtection="1">
      <alignment horizontal="right" vertical="center"/>
    </xf>
    <xf numFmtId="0" fontId="7" fillId="11" borderId="32" xfId="0" applyFont="1" applyFill="1" applyBorder="1" applyAlignment="1" applyProtection="1">
      <alignment horizontal="left" wrapText="1"/>
    </xf>
    <xf numFmtId="164" fontId="7" fillId="11" borderId="95" xfId="1" applyNumberFormat="1" applyFont="1" applyFill="1" applyBorder="1" applyAlignment="1" applyProtection="1">
      <alignment horizontal="right" wrapText="1"/>
    </xf>
    <xf numFmtId="164" fontId="7" fillId="11" borderId="27" xfId="1" applyNumberFormat="1" applyFont="1" applyFill="1" applyBorder="1" applyAlignment="1" applyProtection="1">
      <alignment horizontal="right" wrapText="1"/>
    </xf>
    <xf numFmtId="164" fontId="7" fillId="11" borderId="96" xfId="1" applyNumberFormat="1" applyFont="1" applyFill="1" applyBorder="1" applyAlignment="1" applyProtection="1">
      <alignment horizontal="right" wrapText="1"/>
    </xf>
    <xf numFmtId="164" fontId="7" fillId="11" borderId="34" xfId="1" applyNumberFormat="1" applyFont="1" applyFill="1" applyBorder="1" applyAlignment="1" applyProtection="1">
      <alignment horizontal="right" wrapText="1"/>
    </xf>
    <xf numFmtId="0" fontId="14" fillId="0" borderId="0" xfId="0" applyFont="1" applyFill="1" applyAlignment="1" applyProtection="1"/>
    <xf numFmtId="164" fontId="7" fillId="4" borderId="96" xfId="1" applyNumberFormat="1" applyFont="1" applyFill="1" applyBorder="1" applyAlignment="1" applyProtection="1">
      <alignment horizontal="right" wrapText="1"/>
    </xf>
    <xf numFmtId="164" fontId="7" fillId="11" borderId="97" xfId="1" applyNumberFormat="1" applyFont="1" applyFill="1" applyBorder="1" applyAlignment="1" applyProtection="1">
      <alignment horizontal="right" wrapText="1"/>
    </xf>
    <xf numFmtId="164" fontId="7" fillId="11" borderId="85" xfId="1" applyNumberFormat="1" applyFont="1" applyFill="1" applyBorder="1" applyAlignment="1" applyProtection="1">
      <alignment horizontal="right" wrapText="1"/>
    </xf>
    <xf numFmtId="164" fontId="7" fillId="4" borderId="95" xfId="1" applyNumberFormat="1" applyFont="1" applyFill="1" applyBorder="1" applyAlignment="1" applyProtection="1">
      <alignment horizontal="right" wrapText="1"/>
    </xf>
    <xf numFmtId="164" fontId="7" fillId="4" borderId="27" xfId="1" applyNumberFormat="1" applyFont="1" applyFill="1" applyBorder="1" applyAlignment="1" applyProtection="1">
      <alignment horizontal="right" wrapText="1"/>
    </xf>
    <xf numFmtId="164" fontId="7" fillId="11" borderId="28" xfId="1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/>
    <xf numFmtId="168" fontId="0" fillId="0" borderId="0" xfId="0" applyNumberFormat="1"/>
    <xf numFmtId="0" fontId="19" fillId="0" borderId="0" xfId="0" applyFont="1" applyAlignment="1">
      <alignment horizontal="center" vertical="top"/>
    </xf>
    <xf numFmtId="0" fontId="0" fillId="0" borderId="0" xfId="0" quotePrefix="1"/>
    <xf numFmtId="0" fontId="6" fillId="5" borderId="2" xfId="0" applyFont="1" applyFill="1" applyBorder="1" applyAlignment="1" applyProtection="1">
      <alignment horizontal="right" vertical="center"/>
    </xf>
    <xf numFmtId="0" fontId="6" fillId="5" borderId="3" xfId="0" applyFont="1" applyFill="1" applyBorder="1" applyAlignment="1" applyProtection="1">
      <alignment horizontal="right" vertical="center"/>
    </xf>
    <xf numFmtId="0" fontId="0" fillId="5" borderId="32" xfId="0" applyFill="1" applyBorder="1"/>
    <xf numFmtId="0" fontId="0" fillId="5" borderId="33" xfId="0" applyFill="1" applyBorder="1"/>
    <xf numFmtId="169" fontId="9" fillId="10" borderId="78" xfId="0" applyNumberFormat="1" applyFont="1" applyFill="1" applyBorder="1" applyAlignment="1" applyProtection="1">
      <alignment horizontal="right" vertical="center"/>
    </xf>
    <xf numFmtId="169" fontId="9" fillId="10" borderId="79" xfId="0" applyNumberFormat="1" applyFont="1" applyFill="1" applyBorder="1" applyAlignment="1" applyProtection="1">
      <alignment horizontal="right" vertical="center"/>
    </xf>
    <xf numFmtId="169" fontId="9" fillId="10" borderId="76" xfId="0" applyNumberFormat="1" applyFont="1" applyFill="1" applyBorder="1" applyAlignment="1" applyProtection="1">
      <alignment horizontal="right" vertical="center"/>
    </xf>
    <xf numFmtId="2" fontId="0" fillId="0" borderId="7" xfId="0" applyNumberFormat="1" applyBorder="1"/>
    <xf numFmtId="0" fontId="7" fillId="0" borderId="0" xfId="0" applyFont="1" applyFill="1" applyBorder="1" applyAlignment="1" applyProtection="1">
      <alignment horizontal="left"/>
    </xf>
    <xf numFmtId="0" fontId="20" fillId="5" borderId="1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 vertical="center"/>
    </xf>
    <xf numFmtId="0" fontId="20" fillId="5" borderId="3" xfId="0" applyFont="1" applyFill="1" applyBorder="1" applyAlignment="1" applyProtection="1">
      <alignment horizontal="left" vertical="center"/>
    </xf>
    <xf numFmtId="0" fontId="7" fillId="5" borderId="7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8" fillId="10" borderId="6" xfId="0" applyFont="1" applyFill="1" applyBorder="1" applyAlignment="1" applyProtection="1"/>
    <xf numFmtId="0" fontId="8" fillId="10" borderId="12" xfId="0" applyFont="1" applyFill="1" applyBorder="1" applyAlignment="1" applyProtection="1"/>
    <xf numFmtId="0" fontId="8" fillId="8" borderId="98" xfId="0" applyFont="1" applyFill="1" applyBorder="1" applyAlignment="1" applyProtection="1"/>
    <xf numFmtId="0" fontId="8" fillId="8" borderId="5" xfId="0" applyFont="1" applyFill="1" applyBorder="1" applyAlignment="1" applyProtection="1"/>
    <xf numFmtId="0" fontId="8" fillId="8" borderId="6" xfId="0" applyFont="1" applyFill="1" applyBorder="1" applyAlignment="1" applyProtection="1"/>
    <xf numFmtId="0" fontId="7" fillId="5" borderId="86" xfId="0" applyFont="1" applyFill="1" applyBorder="1" applyAlignment="1" applyProtection="1">
      <alignment horizontal="left"/>
    </xf>
    <xf numFmtId="0" fontId="7" fillId="5" borderId="92" xfId="0" applyFont="1" applyFill="1" applyBorder="1" applyAlignment="1" applyProtection="1">
      <alignment horizontal="left"/>
    </xf>
    <xf numFmtId="0" fontId="7" fillId="8" borderId="98" xfId="0" applyFont="1" applyFill="1" applyBorder="1" applyAlignment="1" applyProtection="1">
      <alignment horizontal="right" vertical="center"/>
    </xf>
    <xf numFmtId="0" fontId="7" fillId="8" borderId="5" xfId="0" applyFont="1" applyFill="1" applyBorder="1" applyAlignment="1" applyProtection="1">
      <alignment horizontal="right" vertical="center"/>
    </xf>
    <xf numFmtId="0" fontId="7" fillId="8" borderId="6" xfId="0" applyFont="1" applyFill="1" applyBorder="1" applyAlignment="1" applyProtection="1">
      <alignment horizontal="right" vertical="center"/>
    </xf>
    <xf numFmtId="0" fontId="7" fillId="12" borderId="98" xfId="0" applyFont="1" applyFill="1" applyBorder="1" applyAlignment="1" applyProtection="1">
      <alignment horizontal="right" vertical="center"/>
    </xf>
    <xf numFmtId="0" fontId="7" fillId="12" borderId="5" xfId="0" applyFont="1" applyFill="1" applyBorder="1" applyAlignment="1" applyProtection="1">
      <alignment horizontal="right" vertical="center"/>
    </xf>
    <xf numFmtId="169" fontId="7" fillId="13" borderId="101" xfId="6" applyNumberFormat="1" applyFont="1" applyFill="1" applyBorder="1" applyAlignment="1" applyProtection="1">
      <alignment horizontal="left"/>
      <protection locked="0"/>
    </xf>
    <xf numFmtId="0" fontId="9" fillId="2" borderId="66" xfId="0" applyFont="1" applyFill="1" applyBorder="1" applyAlignment="1" applyProtection="1">
      <alignment horizontal="center"/>
    </xf>
    <xf numFmtId="0" fontId="9" fillId="2" borderId="102" xfId="0" applyFont="1" applyFill="1" applyBorder="1" applyAlignment="1" applyProtection="1">
      <alignment horizontal="center"/>
    </xf>
    <xf numFmtId="169" fontId="9" fillId="13" borderId="0" xfId="0" applyNumberFormat="1" applyFont="1" applyFill="1" applyBorder="1" applyAlignment="1" applyProtection="1">
      <alignment horizontal="right" vertical="center"/>
    </xf>
    <xf numFmtId="169" fontId="9" fillId="13" borderId="103" xfId="0" applyNumberFormat="1" applyFont="1" applyFill="1" applyBorder="1" applyAlignment="1" applyProtection="1">
      <alignment horizontal="left" vertical="center"/>
    </xf>
    <xf numFmtId="169" fontId="9" fillId="2" borderId="32" xfId="0" applyNumberFormat="1" applyFont="1" applyFill="1" applyBorder="1" applyAlignment="1" applyProtection="1">
      <alignment horizontal="right" vertical="center"/>
    </xf>
    <xf numFmtId="169" fontId="9" fillId="2" borderId="19" xfId="0" applyNumberFormat="1" applyFont="1" applyFill="1" applyBorder="1" applyAlignment="1" applyProtection="1">
      <alignment horizontal="right" vertical="center"/>
    </xf>
    <xf numFmtId="169" fontId="9" fillId="2" borderId="104" xfId="0" applyNumberFormat="1" applyFont="1" applyFill="1" applyBorder="1" applyAlignment="1" applyProtection="1">
      <alignment horizontal="right" vertical="center"/>
    </xf>
    <xf numFmtId="169" fontId="9" fillId="2" borderId="18" xfId="0" applyNumberFormat="1" applyFont="1" applyFill="1" applyBorder="1" applyAlignment="1" applyProtection="1">
      <alignment horizontal="right" vertical="center"/>
    </xf>
    <xf numFmtId="169" fontId="9" fillId="2" borderId="92" xfId="0" applyNumberFormat="1" applyFont="1" applyFill="1" applyBorder="1" applyAlignment="1" applyProtection="1">
      <alignment horizontal="right" vertical="center"/>
    </xf>
    <xf numFmtId="169" fontId="9" fillId="13" borderId="105" xfId="0" applyNumberFormat="1" applyFont="1" applyFill="1" applyBorder="1" applyAlignment="1" applyProtection="1">
      <alignment horizontal="right" vertical="center"/>
    </xf>
    <xf numFmtId="169" fontId="9" fillId="13" borderId="106" xfId="6" applyNumberFormat="1" applyFont="1" applyFill="1" applyBorder="1" applyAlignment="1" applyProtection="1">
      <alignment horizontal="right"/>
      <protection locked="0"/>
    </xf>
    <xf numFmtId="169" fontId="9" fillId="13" borderId="7" xfId="0" applyNumberFormat="1" applyFont="1" applyFill="1" applyBorder="1" applyAlignment="1" applyProtection="1">
      <alignment horizontal="right" vertical="center"/>
    </xf>
    <xf numFmtId="169" fontId="9" fillId="13" borderId="0" xfId="0" applyNumberFormat="1" applyFont="1" applyFill="1" applyBorder="1" applyAlignment="1" applyProtection="1">
      <alignment horizontal="left" vertical="center"/>
    </xf>
    <xf numFmtId="169" fontId="9" fillId="2" borderId="22" xfId="0" applyNumberFormat="1" applyFont="1" applyFill="1" applyBorder="1" applyAlignment="1" applyProtection="1">
      <alignment horizontal="right" vertical="center"/>
    </xf>
    <xf numFmtId="169" fontId="9" fillId="2" borderId="66" xfId="0" applyNumberFormat="1" applyFont="1" applyFill="1" applyBorder="1" applyAlignment="1" applyProtection="1">
      <alignment horizontal="right" vertical="center"/>
    </xf>
    <xf numFmtId="169" fontId="9" fillId="2" borderId="11" xfId="0" applyNumberFormat="1" applyFont="1" applyFill="1" applyBorder="1" applyAlignment="1" applyProtection="1">
      <alignment horizontal="right" vertical="center"/>
    </xf>
    <xf numFmtId="169" fontId="9" fillId="2" borderId="71" xfId="0" applyNumberFormat="1" applyFont="1" applyFill="1" applyBorder="1" applyAlignment="1" applyProtection="1">
      <alignment horizontal="right" vertical="center"/>
    </xf>
    <xf numFmtId="169" fontId="9" fillId="2" borderId="56" xfId="0" applyNumberFormat="1" applyFont="1" applyFill="1" applyBorder="1" applyAlignment="1" applyProtection="1">
      <alignment horizontal="right" vertical="center"/>
    </xf>
    <xf numFmtId="169" fontId="9" fillId="13" borderId="32" xfId="0" applyNumberFormat="1" applyFont="1" applyFill="1" applyBorder="1" applyAlignment="1" applyProtection="1">
      <alignment horizontal="right" vertical="center"/>
    </xf>
    <xf numFmtId="169" fontId="9" fillId="13" borderId="8" xfId="6" applyNumberFormat="1" applyFont="1" applyFill="1" applyBorder="1" applyAlignment="1" applyProtection="1">
      <alignment horizontal="right"/>
      <protection locked="0"/>
    </xf>
    <xf numFmtId="0" fontId="9" fillId="2" borderId="75" xfId="0" applyFont="1" applyFill="1" applyBorder="1" applyAlignment="1" applyProtection="1">
      <alignment horizontal="center"/>
    </xf>
    <xf numFmtId="0" fontId="9" fillId="2" borderId="107" xfId="0" applyFont="1" applyFill="1" applyBorder="1" applyAlignment="1" applyProtection="1">
      <alignment horizontal="center"/>
    </xf>
    <xf numFmtId="169" fontId="9" fillId="13" borderId="33" xfId="0" applyNumberFormat="1" applyFont="1" applyFill="1" applyBorder="1" applyAlignment="1" applyProtection="1">
      <alignment horizontal="right" vertical="center"/>
    </xf>
    <xf numFmtId="169" fontId="9" fillId="2" borderId="25" xfId="0" applyNumberFormat="1" applyFont="1" applyFill="1" applyBorder="1" applyAlignment="1" applyProtection="1">
      <alignment horizontal="right" vertical="center"/>
    </xf>
    <xf numFmtId="169" fontId="9" fillId="2" borderId="35" xfId="0" applyNumberFormat="1" applyFont="1" applyFill="1" applyBorder="1" applyAlignment="1" applyProtection="1">
      <alignment horizontal="right" vertical="center"/>
    </xf>
    <xf numFmtId="169" fontId="9" fillId="2" borderId="108" xfId="0" applyNumberFormat="1" applyFont="1" applyFill="1" applyBorder="1" applyAlignment="1" applyProtection="1">
      <alignment horizontal="right" vertical="center"/>
    </xf>
    <xf numFmtId="169" fontId="9" fillId="2" borderId="77" xfId="0" applyNumberFormat="1" applyFont="1" applyFill="1" applyBorder="1" applyAlignment="1" applyProtection="1">
      <alignment horizontal="right" vertical="center"/>
    </xf>
    <xf numFmtId="169" fontId="9" fillId="13" borderId="80" xfId="6" applyNumberFormat="1" applyFont="1" applyFill="1" applyBorder="1" applyAlignment="1" applyProtection="1">
      <alignment horizontal="right"/>
      <protection locked="0"/>
    </xf>
    <xf numFmtId="0" fontId="21" fillId="14" borderId="37" xfId="0" applyFont="1" applyFill="1" applyBorder="1" applyAlignment="1" applyProtection="1"/>
    <xf numFmtId="0" fontId="21" fillId="14" borderId="32" xfId="0" applyFont="1" applyFill="1" applyBorder="1" applyAlignment="1" applyProtection="1">
      <alignment wrapText="1"/>
    </xf>
    <xf numFmtId="169" fontId="21" fillId="14" borderId="109" xfId="0" applyNumberFormat="1" applyFont="1" applyFill="1" applyBorder="1" applyAlignment="1" applyProtection="1">
      <alignment horizontal="right"/>
    </xf>
    <xf numFmtId="169" fontId="21" fillId="14" borderId="111" xfId="0" applyNumberFormat="1" applyFont="1" applyFill="1" applyBorder="1" applyAlignment="1" applyProtection="1">
      <alignment horizontal="right"/>
    </xf>
    <xf numFmtId="169" fontId="21" fillId="14" borderId="112" xfId="0" applyNumberFormat="1" applyFont="1" applyFill="1" applyBorder="1" applyAlignment="1" applyProtection="1">
      <alignment horizontal="right"/>
    </xf>
    <xf numFmtId="169" fontId="21" fillId="14" borderId="113" xfId="0" applyNumberFormat="1" applyFont="1" applyFill="1" applyBorder="1" applyAlignment="1" applyProtection="1">
      <alignment horizontal="right"/>
    </xf>
    <xf numFmtId="169" fontId="21" fillId="14" borderId="95" xfId="0" applyNumberFormat="1" applyFont="1" applyFill="1" applyBorder="1" applyAlignment="1" applyProtection="1">
      <alignment horizontal="right"/>
    </xf>
    <xf numFmtId="169" fontId="21" fillId="14" borderId="114" xfId="6" applyNumberFormat="1" applyFont="1" applyFill="1" applyBorder="1" applyAlignment="1" applyProtection="1">
      <alignment horizontal="right"/>
      <protection locked="0"/>
    </xf>
    <xf numFmtId="0" fontId="7" fillId="2" borderId="27" xfId="0" applyFont="1" applyFill="1" applyBorder="1" applyAlignment="1" applyProtection="1">
      <alignment horizontal="left" wrapText="1"/>
    </xf>
    <xf numFmtId="169" fontId="7" fillId="2" borderId="27" xfId="0" applyNumberFormat="1" applyFont="1" applyFill="1" applyBorder="1" applyAlignment="1" applyProtection="1">
      <alignment horizontal="right" vertical="center"/>
    </xf>
    <xf numFmtId="0" fontId="0" fillId="0" borderId="27" xfId="0" applyFill="1" applyBorder="1" applyProtection="1">
      <protection locked="0"/>
    </xf>
    <xf numFmtId="0" fontId="21" fillId="14" borderId="37" xfId="0" applyFont="1" applyFill="1" applyBorder="1" applyAlignment="1" applyProtection="1">
      <alignment vertical="center"/>
    </xf>
    <xf numFmtId="0" fontId="21" fillId="14" borderId="32" xfId="0" applyFont="1" applyFill="1" applyBorder="1" applyAlignment="1" applyProtection="1">
      <alignment vertical="center"/>
    </xf>
    <xf numFmtId="170" fontId="21" fillId="14" borderId="115" xfId="0" applyNumberFormat="1" applyFont="1" applyFill="1" applyBorder="1" applyAlignment="1" applyProtection="1">
      <alignment horizontal="right" vertical="center"/>
    </xf>
    <xf numFmtId="170" fontId="21" fillId="14" borderId="27" xfId="0" applyNumberFormat="1" applyFont="1" applyFill="1" applyBorder="1" applyAlignment="1" applyProtection="1">
      <alignment horizontal="right" vertical="center"/>
    </xf>
    <xf numFmtId="170" fontId="21" fillId="14" borderId="37" xfId="6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9" fillId="0" borderId="0" xfId="0" applyFont="1" applyAlignment="1" applyProtection="1">
      <alignment horizontal="left"/>
    </xf>
    <xf numFmtId="0" fontId="22" fillId="0" borderId="0" xfId="0" applyFont="1" applyFill="1" applyAlignment="1" applyProtection="1">
      <alignment horizontal="center" wrapText="1"/>
    </xf>
    <xf numFmtId="0" fontId="2" fillId="0" borderId="0" xfId="0" applyFont="1" applyProtection="1"/>
    <xf numFmtId="0" fontId="7" fillId="0" borderId="0" xfId="0" applyFont="1" applyFill="1" applyAlignment="1" applyProtection="1">
      <alignment vertical="center" wrapText="1"/>
    </xf>
    <xf numFmtId="0" fontId="23" fillId="2" borderId="0" xfId="0" applyFont="1" applyFill="1" applyBorder="1" applyProtection="1"/>
    <xf numFmtId="0" fontId="24" fillId="14" borderId="84" xfId="0" applyFont="1" applyFill="1" applyBorder="1" applyAlignment="1" applyProtection="1">
      <alignment horizontal="right" vertical="center" wrapText="1"/>
    </xf>
    <xf numFmtId="0" fontId="24" fillId="14" borderId="119" xfId="0" applyFont="1" applyFill="1" applyBorder="1" applyAlignment="1" applyProtection="1">
      <alignment horizontal="right" vertical="center" wrapText="1"/>
    </xf>
    <xf numFmtId="0" fontId="7" fillId="2" borderId="34" xfId="0" applyFont="1" applyFill="1" applyBorder="1" applyAlignment="1" applyProtection="1">
      <alignment vertical="center" wrapText="1"/>
    </xf>
    <xf numFmtId="0" fontId="7" fillId="12" borderId="120" xfId="0" applyFont="1" applyFill="1" applyBorder="1" applyAlignment="1" applyProtection="1">
      <alignment horizontal="right" vertical="center"/>
    </xf>
    <xf numFmtId="0" fontId="7" fillId="12" borderId="121" xfId="0" applyFont="1" applyFill="1" applyBorder="1" applyAlignment="1" applyProtection="1">
      <alignment horizontal="right" vertical="center"/>
    </xf>
    <xf numFmtId="0" fontId="7" fillId="12" borderId="122" xfId="0" applyFont="1" applyFill="1" applyBorder="1" applyAlignment="1" applyProtection="1">
      <alignment horizontal="right" vertical="center"/>
    </xf>
    <xf numFmtId="0" fontId="24" fillId="14" borderId="119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9" fillId="9" borderId="29" xfId="0" applyFont="1" applyFill="1" applyBorder="1" applyAlignment="1" applyProtection="1">
      <alignment vertical="center" wrapText="1"/>
    </xf>
    <xf numFmtId="2" fontId="7" fillId="9" borderId="57" xfId="0" applyNumberFormat="1" applyFont="1" applyFill="1" applyBorder="1" applyAlignment="1" applyProtection="1">
      <alignment vertical="center" wrapText="1"/>
      <protection locked="0"/>
    </xf>
    <xf numFmtId="2" fontId="7" fillId="9" borderId="55" xfId="0" applyNumberFormat="1" applyFont="1" applyFill="1" applyBorder="1" applyAlignment="1" applyProtection="1">
      <alignment vertical="center" wrapText="1"/>
      <protection locked="0"/>
    </xf>
    <xf numFmtId="2" fontId="7" fillId="9" borderId="56" xfId="0" applyNumberFormat="1" applyFont="1" applyFill="1" applyBorder="1" applyAlignment="1" applyProtection="1">
      <alignment vertical="center" wrapText="1"/>
      <protection locked="0"/>
    </xf>
    <xf numFmtId="164" fontId="21" fillId="14" borderId="12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/>
    </xf>
    <xf numFmtId="0" fontId="15" fillId="5" borderId="91" xfId="0" applyFont="1" applyFill="1" applyBorder="1" applyAlignment="1" applyProtection="1">
      <alignment horizontal="left" vertical="center" wrapText="1" indent="1"/>
    </xf>
    <xf numFmtId="0" fontId="9" fillId="5" borderId="66" xfId="0" applyFont="1" applyFill="1" applyBorder="1" applyAlignment="1" applyProtection="1">
      <alignment horizontal="right" vertical="center" wrapText="1"/>
    </xf>
    <xf numFmtId="0" fontId="9" fillId="5" borderId="64" xfId="0" applyFont="1" applyFill="1" applyBorder="1" applyAlignment="1" applyProtection="1">
      <alignment horizontal="right" vertical="center" wrapText="1"/>
    </xf>
    <xf numFmtId="0" fontId="9" fillId="5" borderId="67" xfId="0" applyFont="1" applyFill="1" applyBorder="1" applyAlignment="1" applyProtection="1">
      <alignment horizontal="right" vertical="center" wrapText="1"/>
    </xf>
    <xf numFmtId="164" fontId="9" fillId="5" borderId="70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Alignment="1" applyProtection="1">
      <alignment horizontal="left"/>
    </xf>
    <xf numFmtId="2" fontId="9" fillId="9" borderId="91" xfId="0" applyNumberFormat="1" applyFont="1" applyFill="1" applyBorder="1" applyAlignment="1" applyProtection="1">
      <alignment horizontal="left" vertical="center" wrapText="1" indent="2"/>
      <protection locked="0"/>
    </xf>
    <xf numFmtId="2" fontId="9" fillId="9" borderId="66" xfId="0" applyNumberFormat="1" applyFont="1" applyFill="1" applyBorder="1" applyAlignment="1" applyProtection="1">
      <alignment vertical="center" wrapText="1"/>
      <protection locked="0"/>
    </xf>
    <xf numFmtId="2" fontId="9" fillId="9" borderId="64" xfId="0" applyNumberFormat="1" applyFont="1" applyFill="1" applyBorder="1" applyAlignment="1" applyProtection="1">
      <alignment vertical="center" wrapText="1"/>
      <protection locked="0"/>
    </xf>
    <xf numFmtId="2" fontId="9" fillId="9" borderId="67" xfId="0" applyNumberFormat="1" applyFont="1" applyFill="1" applyBorder="1" applyAlignment="1" applyProtection="1">
      <alignment vertical="center" wrapText="1"/>
      <protection locked="0"/>
    </xf>
    <xf numFmtId="164" fontId="21" fillId="14" borderId="124" xfId="0" applyNumberFormat="1" applyFont="1" applyFill="1" applyBorder="1" applyAlignment="1" applyProtection="1">
      <alignment horizontal="right" vertical="center" wrapText="1"/>
    </xf>
    <xf numFmtId="2" fontId="9" fillId="15" borderId="91" xfId="0" applyNumberFormat="1" applyFont="1" applyFill="1" applyBorder="1" applyAlignment="1" applyProtection="1">
      <alignment horizontal="left" vertical="center" wrapText="1" indent="2"/>
      <protection locked="0"/>
    </xf>
    <xf numFmtId="164" fontId="21" fillId="14" borderId="119" xfId="0" applyNumberFormat="1" applyFont="1" applyFill="1" applyBorder="1" applyAlignment="1" applyProtection="1">
      <alignment horizontal="right" vertical="center" wrapText="1"/>
    </xf>
    <xf numFmtId="0" fontId="24" fillId="14" borderId="114" xfId="0" applyFont="1" applyFill="1" applyBorder="1" applyAlignment="1" applyProtection="1">
      <alignment wrapText="1"/>
    </xf>
    <xf numFmtId="164" fontId="21" fillId="14" borderId="85" xfId="0" applyNumberFormat="1" applyFont="1" applyFill="1" applyBorder="1" applyAlignment="1" applyProtection="1">
      <alignment horizontal="right" wrapText="1"/>
    </xf>
    <xf numFmtId="164" fontId="21" fillId="14" borderId="79" xfId="0" applyNumberFormat="1" applyFont="1" applyFill="1" applyBorder="1" applyAlignment="1" applyProtection="1">
      <alignment horizontal="right" wrapText="1"/>
    </xf>
    <xf numFmtId="164" fontId="21" fillId="14" borderId="76" xfId="0" applyNumberFormat="1" applyFont="1" applyFill="1" applyBorder="1" applyAlignment="1" applyProtection="1">
      <alignment horizontal="right" wrapText="1"/>
    </xf>
    <xf numFmtId="164" fontId="21" fillId="14" borderId="125" xfId="0" applyNumberFormat="1" applyFont="1" applyFill="1" applyBorder="1" applyAlignment="1" applyProtection="1">
      <alignment horizontal="right" wrapText="1"/>
    </xf>
    <xf numFmtId="0" fontId="0" fillId="2" borderId="0" xfId="0" applyFill="1" applyProtection="1"/>
    <xf numFmtId="0" fontId="0" fillId="0" borderId="0" xfId="0" applyAlignment="1" applyProtection="1"/>
    <xf numFmtId="164" fontId="7" fillId="6" borderId="101" xfId="0" applyNumberFormat="1" applyFont="1" applyFill="1" applyBorder="1" applyAlignment="1" applyProtection="1">
      <alignment horizontal="center" vertical="center"/>
    </xf>
    <xf numFmtId="0" fontId="8" fillId="6" borderId="101" xfId="0" applyFont="1" applyFill="1" applyBorder="1" applyAlignment="1" applyProtection="1">
      <alignment horizontal="right" vertical="center"/>
    </xf>
    <xf numFmtId="0" fontId="7" fillId="0" borderId="7" xfId="0" applyFont="1" applyBorder="1" applyAlignment="1" applyProtection="1">
      <alignment vertical="center"/>
      <protection locked="0"/>
    </xf>
    <xf numFmtId="2" fontId="9" fillId="2" borderId="126" xfId="1" applyNumberFormat="1" applyFont="1" applyFill="1" applyBorder="1" applyAlignment="1" applyProtection="1">
      <alignment horizontal="right" vertical="center" wrapText="1"/>
    </xf>
    <xf numFmtId="0" fontId="7" fillId="0" borderId="98" xfId="0" applyFont="1" applyBorder="1" applyAlignment="1" applyProtection="1">
      <alignment vertical="center"/>
      <protection locked="0"/>
    </xf>
    <xf numFmtId="10" fontId="9" fillId="2" borderId="54" xfId="1" applyNumberFormat="1" applyFont="1" applyFill="1" applyBorder="1" applyAlignment="1" applyProtection="1">
      <alignment horizontal="right" vertical="center" wrapText="1"/>
    </xf>
    <xf numFmtId="10" fontId="9" fillId="2" borderId="69" xfId="1" applyNumberFormat="1" applyFont="1" applyFill="1" applyBorder="1" applyAlignment="1" applyProtection="1">
      <alignment horizontal="right" vertical="center" wrapText="1"/>
    </xf>
    <xf numFmtId="0" fontId="0" fillId="16" borderId="12" xfId="0" applyFill="1" applyBorder="1"/>
    <xf numFmtId="0" fontId="26" fillId="16" borderId="12" xfId="0" applyFont="1" applyFill="1" applyBorder="1"/>
    <xf numFmtId="0" fontId="8" fillId="5" borderId="1" xfId="0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8" fillId="8" borderId="29" xfId="0" applyFont="1" applyFill="1" applyBorder="1" applyAlignment="1" applyProtection="1">
      <alignment horizontal="center"/>
    </xf>
    <xf numFmtId="0" fontId="8" fillId="8" borderId="30" xfId="0" applyFont="1" applyFill="1" applyBorder="1" applyAlignment="1" applyProtection="1">
      <alignment horizontal="center"/>
    </xf>
    <xf numFmtId="0" fontId="8" fillId="8" borderId="31" xfId="0" applyFont="1" applyFill="1" applyBorder="1" applyAlignment="1" applyProtection="1">
      <alignment horizontal="center"/>
    </xf>
    <xf numFmtId="0" fontId="7" fillId="5" borderId="32" xfId="0" applyFont="1" applyFill="1" applyBorder="1" applyAlignment="1" applyProtection="1">
      <alignment horizontal="center" vertical="center"/>
    </xf>
    <xf numFmtId="0" fontId="7" fillId="5" borderId="33" xfId="0" applyFont="1" applyFill="1" applyBorder="1" applyAlignment="1" applyProtection="1">
      <alignment horizontal="center" vertical="center"/>
    </xf>
    <xf numFmtId="0" fontId="7" fillId="5" borderId="34" xfId="0" applyFont="1" applyFill="1" applyBorder="1" applyAlignment="1" applyProtection="1">
      <alignment horizontal="center" vertical="center"/>
    </xf>
    <xf numFmtId="0" fontId="7" fillId="8" borderId="22" xfId="0" applyFont="1" applyFill="1" applyBorder="1" applyAlignment="1" applyProtection="1">
      <alignment horizontal="center" vertical="center"/>
    </xf>
    <xf numFmtId="0" fontId="7" fillId="8" borderId="35" xfId="0" applyFont="1" applyFill="1" applyBorder="1" applyAlignment="1" applyProtection="1">
      <alignment horizontal="center" vertical="center"/>
    </xf>
    <xf numFmtId="0" fontId="7" fillId="8" borderId="36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32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2" fontId="7" fillId="14" borderId="110" xfId="0" applyNumberFormat="1" applyFont="1" applyFill="1" applyBorder="1" applyAlignment="1" applyProtection="1">
      <alignment horizontal="center"/>
    </xf>
    <xf numFmtId="2" fontId="7" fillId="14" borderId="27" xfId="0" applyNumberFormat="1" applyFont="1" applyFill="1" applyBorder="1" applyAlignment="1" applyProtection="1">
      <alignment horizontal="center"/>
    </xf>
    <xf numFmtId="2" fontId="7" fillId="14" borderId="115" xfId="0" applyNumberFormat="1" applyFont="1" applyFill="1" applyBorder="1" applyAlignment="1" applyProtection="1">
      <alignment horizontal="center"/>
    </xf>
    <xf numFmtId="0" fontId="3" fillId="12" borderId="116" xfId="0" applyFont="1" applyFill="1" applyBorder="1" applyAlignment="1" applyProtection="1">
      <alignment horizontal="center"/>
    </xf>
    <xf numFmtId="0" fontId="3" fillId="12" borderId="117" xfId="0" applyFont="1" applyFill="1" applyBorder="1" applyAlignment="1" applyProtection="1">
      <alignment horizontal="center"/>
    </xf>
    <xf numFmtId="0" fontId="3" fillId="12" borderId="118" xfId="0" applyFont="1" applyFill="1" applyBorder="1" applyAlignment="1" applyProtection="1">
      <alignment horizontal="center"/>
    </xf>
    <xf numFmtId="0" fontId="3" fillId="12" borderId="99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3" fillId="12" borderId="100" xfId="0" applyFont="1" applyFill="1" applyBorder="1" applyAlignment="1" applyProtection="1">
      <alignment horizontal="center" vertical="center"/>
    </xf>
    <xf numFmtId="0" fontId="8" fillId="12" borderId="99" xfId="0" applyFont="1" applyFill="1" applyBorder="1" applyAlignment="1" applyProtection="1">
      <alignment horizontal="center"/>
    </xf>
    <xf numFmtId="0" fontId="8" fillId="12" borderId="12" xfId="0" applyFont="1" applyFill="1" applyBorder="1" applyAlignment="1" applyProtection="1">
      <alignment horizontal="center"/>
    </xf>
    <xf numFmtId="0" fontId="8" fillId="12" borderId="100" xfId="0" applyFont="1" applyFill="1" applyBorder="1" applyAlignment="1" applyProtection="1">
      <alignment horizontal="center"/>
    </xf>
    <xf numFmtId="0" fontId="7" fillId="8" borderId="6" xfId="0" applyFont="1" applyFill="1" applyBorder="1" applyAlignment="1" applyProtection="1">
      <alignment horizontal="center" vertical="center"/>
    </xf>
    <xf numFmtId="0" fontId="7" fillId="8" borderId="100" xfId="0" applyFont="1" applyFill="1" applyBorder="1" applyAlignment="1" applyProtection="1">
      <alignment horizontal="center" vertical="center"/>
    </xf>
    <xf numFmtId="0" fontId="7" fillId="8" borderId="99" xfId="0" applyFont="1" applyFill="1" applyBorder="1" applyAlignment="1" applyProtection="1">
      <alignment horizontal="center" vertical="center"/>
    </xf>
    <xf numFmtId="0" fontId="7" fillId="8" borderId="12" xfId="0" applyFont="1" applyFill="1" applyBorder="1" applyAlignment="1" applyProtection="1">
      <alignment horizontal="center" vertical="center"/>
    </xf>
    <xf numFmtId="0" fontId="7" fillId="8" borderId="15" xfId="0" applyFont="1" applyFill="1" applyBorder="1" applyAlignment="1" applyProtection="1">
      <alignment horizontal="center" vertical="center"/>
    </xf>
    <xf numFmtId="169" fontId="21" fillId="14" borderId="110" xfId="0" applyNumberFormat="1" applyFont="1" applyFill="1" applyBorder="1" applyAlignment="1" applyProtection="1">
      <alignment horizontal="center"/>
    </xf>
    <xf numFmtId="169" fontId="21" fillId="14" borderId="27" xfId="0" applyNumberFormat="1" applyFont="1" applyFill="1" applyBorder="1" applyAlignment="1" applyProtection="1">
      <alignment horizontal="center"/>
    </xf>
    <xf numFmtId="169" fontId="21" fillId="14" borderId="28" xfId="0" applyNumberFormat="1" applyFont="1" applyFill="1" applyBorder="1" applyAlignment="1" applyProtection="1">
      <alignment horizontal="center"/>
    </xf>
  </cellXfs>
  <cellStyles count="7">
    <cellStyle name="Comma 2 3" xfId="6"/>
    <cellStyle name="Normal" xfId="0" builtinId="0"/>
    <cellStyle name="Normal 10" xfId="5"/>
    <cellStyle name="Normal 2" xfId="4"/>
    <cellStyle name="Percent" xfId="1" builtinId="5"/>
    <cellStyle name="TableLvl2" xfId="2"/>
    <cellStyle name="TableLv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zoomScale="85" zoomScaleNormal="85" workbookViewId="0">
      <selection activeCell="K74" sqref="K74"/>
    </sheetView>
  </sheetViews>
  <sheetFormatPr defaultColWidth="0" defaultRowHeight="15" zeroHeight="1" x14ac:dyDescent="0.25"/>
  <cols>
    <col min="1" max="1" width="2.85546875" customWidth="1"/>
    <col min="2" max="2" width="78.5703125" customWidth="1"/>
    <col min="3" max="17" width="12.28515625" customWidth="1"/>
    <col min="18" max="24" width="9.140625" customWidth="1"/>
    <col min="25" max="16384" width="9.140625" hidden="1"/>
  </cols>
  <sheetData>
    <row r="1" spans="1:24" ht="20.25" x14ac:dyDescent="0.25">
      <c r="A1" s="1"/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25">
      <c r="A2" s="1"/>
      <c r="B2" s="4" t="s">
        <v>1</v>
      </c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0.25" x14ac:dyDescent="0.25">
      <c r="A3" s="1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thickBo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4" ht="15.75" x14ac:dyDescent="0.25">
      <c r="A5" s="6"/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24" ht="15.75" x14ac:dyDescent="0.25">
      <c r="B6" s="11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28" t="s">
        <v>5</v>
      </c>
      <c r="O6" s="7"/>
    </row>
    <row r="7" spans="1:24" ht="15.75" x14ac:dyDescent="0.25">
      <c r="B7" s="11"/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329" t="s">
        <v>17</v>
      </c>
      <c r="O7" s="7"/>
    </row>
    <row r="8" spans="1:24" x14ac:dyDescent="0.25">
      <c r="A8" s="14"/>
      <c r="B8" s="330" t="s">
        <v>18</v>
      </c>
      <c r="C8" s="15"/>
      <c r="D8" s="16">
        <v>155.6</v>
      </c>
      <c r="E8" s="16">
        <v>162.19999999999999</v>
      </c>
      <c r="F8" s="16">
        <v>166.2</v>
      </c>
      <c r="G8" s="17">
        <v>171</v>
      </c>
      <c r="H8" s="16">
        <v>176.7</v>
      </c>
      <c r="I8" s="17">
        <v>179.5</v>
      </c>
      <c r="J8" s="18"/>
      <c r="K8" s="18"/>
      <c r="L8" s="18"/>
      <c r="M8" s="19"/>
      <c r="N8" s="20"/>
    </row>
    <row r="9" spans="1:24" x14ac:dyDescent="0.25">
      <c r="A9" s="14"/>
      <c r="B9" s="330" t="s">
        <v>19</v>
      </c>
      <c r="C9" s="21"/>
      <c r="D9" s="22"/>
      <c r="E9" s="23"/>
      <c r="F9" s="23"/>
      <c r="G9" s="23"/>
      <c r="H9" s="24"/>
      <c r="I9" s="25">
        <v>99.9</v>
      </c>
      <c r="J9" s="25">
        <v>102.4</v>
      </c>
      <c r="K9" s="25">
        <v>105.4</v>
      </c>
      <c r="L9" s="25">
        <v>106.8</v>
      </c>
      <c r="M9" s="25">
        <v>108.2</v>
      </c>
      <c r="N9" s="331">
        <v>110.38625</v>
      </c>
      <c r="O9" s="26"/>
    </row>
    <row r="10" spans="1:24" x14ac:dyDescent="0.25">
      <c r="A10" s="14"/>
      <c r="B10" s="332" t="s">
        <v>20</v>
      </c>
      <c r="C10" s="27"/>
      <c r="D10" s="28"/>
      <c r="E10" s="29">
        <f t="shared" ref="E10:H10" si="0">E8/D8-1</f>
        <v>4.2416452442159303E-2</v>
      </c>
      <c r="F10" s="29">
        <f t="shared" si="0"/>
        <v>2.4660912453760897E-2</v>
      </c>
      <c r="G10" s="29">
        <f t="shared" si="0"/>
        <v>2.8880866425992746E-2</v>
      </c>
      <c r="H10" s="29">
        <f t="shared" si="0"/>
        <v>3.3333333333333215E-2</v>
      </c>
      <c r="I10" s="29">
        <f>I8/H8-1</f>
        <v>1.5846066779853007E-2</v>
      </c>
      <c r="J10" s="29">
        <f>J9/I9-1</f>
        <v>2.5025025025025016E-2</v>
      </c>
      <c r="K10" s="29">
        <f t="shared" ref="K10:M10" si="1">K9/J9-1</f>
        <v>2.9296875E-2</v>
      </c>
      <c r="L10" s="29">
        <f t="shared" si="1"/>
        <v>1.3282732447817747E-2</v>
      </c>
      <c r="M10" s="29">
        <f t="shared" si="1"/>
        <v>1.3108614232209881E-2</v>
      </c>
      <c r="N10" s="333">
        <f>N9/M9-1</f>
        <v>2.0205637707948254E-2</v>
      </c>
      <c r="O10" s="7"/>
    </row>
    <row r="11" spans="1:24" x14ac:dyDescent="0.25">
      <c r="A11" s="14"/>
      <c r="B11" s="332" t="s">
        <v>21</v>
      </c>
      <c r="C11" s="27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34"/>
      <c r="O11" s="7"/>
    </row>
    <row r="12" spans="1:24" ht="15.75" thickBot="1" x14ac:dyDescent="0.3">
      <c r="B12" s="32" t="s">
        <v>22</v>
      </c>
      <c r="C12" s="33"/>
      <c r="D12" s="34"/>
      <c r="E12" s="35">
        <f>F12/(1+F10)</f>
        <v>0.81778079130916925</v>
      </c>
      <c r="F12" s="35">
        <f t="shared" ref="F12:L12" si="2">G12/(1+G10)</f>
        <v>0.83794801181001199</v>
      </c>
      <c r="G12" s="35">
        <f t="shared" si="2"/>
        <v>0.86214867641102311</v>
      </c>
      <c r="H12" s="35">
        <f t="shared" si="2"/>
        <v>0.8908869656247238</v>
      </c>
      <c r="I12" s="35">
        <f t="shared" si="2"/>
        <v>0.90500401997531377</v>
      </c>
      <c r="J12" s="35">
        <f t="shared" si="2"/>
        <v>0.92765176822294426</v>
      </c>
      <c r="K12" s="35">
        <f t="shared" si="2"/>
        <v>0.95482906612010088</v>
      </c>
      <c r="L12" s="35">
        <f t="shared" si="2"/>
        <v>0.96751180513877388</v>
      </c>
      <c r="M12" s="35">
        <f>N12/(1+N10)</f>
        <v>0.98019454415744711</v>
      </c>
      <c r="N12" s="36">
        <v>1</v>
      </c>
      <c r="Q12" s="37"/>
    </row>
    <row r="13" spans="1:24" x14ac:dyDescent="0.25">
      <c r="W13" s="38"/>
    </row>
    <row r="14" spans="1:24" x14ac:dyDescent="0.25">
      <c r="W14" s="38"/>
    </row>
    <row r="15" spans="1:24" x14ac:dyDescent="0.25">
      <c r="W15" s="38"/>
    </row>
    <row r="16" spans="1:24" ht="18.75" x14ac:dyDescent="0.25">
      <c r="B16" s="39" t="s">
        <v>23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ht="15.75" thickBot="1" x14ac:dyDescent="0.3">
      <c r="A17" s="6"/>
      <c r="O17" s="37"/>
      <c r="P17" s="37"/>
      <c r="Q17" s="37"/>
      <c r="R17" s="37"/>
    </row>
    <row r="18" spans="1:24" ht="16.5" thickBot="1" x14ac:dyDescent="0.3">
      <c r="B18" s="8" t="s">
        <v>24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24" ht="15.75" x14ac:dyDescent="0.25">
      <c r="B19" s="11"/>
      <c r="C19" s="337" t="s">
        <v>25</v>
      </c>
      <c r="D19" s="338"/>
      <c r="E19" s="338"/>
      <c r="F19" s="339"/>
      <c r="G19" s="340" t="s">
        <v>26</v>
      </c>
      <c r="H19" s="341"/>
      <c r="I19" s="342"/>
      <c r="J19" s="42"/>
      <c r="K19" s="337" t="s">
        <v>25</v>
      </c>
      <c r="L19" s="338"/>
      <c r="M19" s="338"/>
      <c r="N19" s="339"/>
      <c r="O19" s="340" t="s">
        <v>26</v>
      </c>
      <c r="P19" s="341"/>
      <c r="Q19" s="342"/>
      <c r="W19" s="43"/>
      <c r="X19" s="43"/>
    </row>
    <row r="20" spans="1:24" ht="16.5" thickBot="1" x14ac:dyDescent="0.3">
      <c r="B20" s="11"/>
      <c r="C20" s="343" t="s">
        <v>27</v>
      </c>
      <c r="D20" s="344"/>
      <c r="E20" s="344"/>
      <c r="F20" s="345"/>
      <c r="G20" s="346" t="s">
        <v>28</v>
      </c>
      <c r="H20" s="347"/>
      <c r="I20" s="348"/>
      <c r="J20" s="42"/>
      <c r="K20" s="343" t="s">
        <v>29</v>
      </c>
      <c r="L20" s="344"/>
      <c r="M20" s="344"/>
      <c r="N20" s="345"/>
      <c r="O20" s="346" t="s">
        <v>29</v>
      </c>
      <c r="P20" s="347"/>
      <c r="Q20" s="348"/>
      <c r="W20" s="43"/>
      <c r="X20" s="43"/>
    </row>
    <row r="21" spans="1:24" ht="16.5" thickBot="1" x14ac:dyDescent="0.3">
      <c r="B21" s="44"/>
      <c r="C21" s="45" t="s">
        <v>11</v>
      </c>
      <c r="D21" s="46" t="s">
        <v>12</v>
      </c>
      <c r="E21" s="46" t="s">
        <v>13</v>
      </c>
      <c r="F21" s="47" t="s">
        <v>14</v>
      </c>
      <c r="G21" s="48" t="s">
        <v>15</v>
      </c>
      <c r="H21" s="49" t="s">
        <v>16</v>
      </c>
      <c r="I21" s="50" t="s">
        <v>17</v>
      </c>
      <c r="J21" s="42"/>
      <c r="K21" s="51" t="s">
        <v>11</v>
      </c>
      <c r="L21" s="52" t="s">
        <v>12</v>
      </c>
      <c r="M21" s="53" t="s">
        <v>13</v>
      </c>
      <c r="N21" s="54" t="s">
        <v>14</v>
      </c>
      <c r="O21" s="55" t="s">
        <v>15</v>
      </c>
      <c r="P21" s="56" t="s">
        <v>16</v>
      </c>
      <c r="Q21" s="57" t="s">
        <v>17</v>
      </c>
      <c r="R21" s="58"/>
      <c r="W21" s="43"/>
      <c r="X21" s="43"/>
    </row>
    <row r="22" spans="1:24" x14ac:dyDescent="0.25">
      <c r="B22" s="59" t="s">
        <v>30</v>
      </c>
      <c r="C22" s="60">
        <v>163.65673570397595</v>
      </c>
      <c r="D22" s="61">
        <v>171.30742991475381</v>
      </c>
      <c r="E22" s="62">
        <v>168.57937240425505</v>
      </c>
      <c r="F22" s="63">
        <v>176.80874469975316</v>
      </c>
      <c r="G22" s="64">
        <v>185.13515541257806</v>
      </c>
      <c r="H22" s="65">
        <v>189.80991219149408</v>
      </c>
      <c r="I22" s="66">
        <v>188.00559467591285</v>
      </c>
      <c r="J22" s="42"/>
      <c r="K22" s="67">
        <f>+C22/$E$12</f>
        <v>200.12298826679591</v>
      </c>
      <c r="L22" s="68">
        <f t="shared" ref="L22:N22" si="3">+D22/$E$12</f>
        <v>209.47842225605606</v>
      </c>
      <c r="M22" s="69">
        <f t="shared" si="3"/>
        <v>206.14249465847644</v>
      </c>
      <c r="N22" s="70">
        <f t="shared" si="3"/>
        <v>216.2055486980851</v>
      </c>
      <c r="O22" s="71">
        <f>+G22/$K$12</f>
        <v>193.89350615902939</v>
      </c>
      <c r="P22" s="72">
        <f t="shared" ref="P22:Q22" si="4">+H22/$K$12</f>
        <v>198.78941574618895</v>
      </c>
      <c r="Q22" s="73">
        <f t="shared" si="4"/>
        <v>196.89973980354827</v>
      </c>
      <c r="W22" s="43"/>
      <c r="X22" s="74"/>
    </row>
    <row r="23" spans="1:24" x14ac:dyDescent="0.25">
      <c r="B23" s="75" t="s">
        <v>31</v>
      </c>
      <c r="C23" s="76"/>
      <c r="D23" s="77"/>
      <c r="E23" s="77"/>
      <c r="F23" s="78"/>
      <c r="G23" s="79"/>
      <c r="H23" s="80"/>
      <c r="I23" s="81"/>
      <c r="J23" s="82"/>
      <c r="K23" s="83"/>
      <c r="L23" s="84"/>
      <c r="M23" s="84"/>
      <c r="N23" s="85"/>
      <c r="O23" s="86"/>
      <c r="P23" s="87"/>
      <c r="Q23" s="88"/>
      <c r="W23" s="43"/>
      <c r="X23" s="43"/>
    </row>
    <row r="24" spans="1:24" x14ac:dyDescent="0.25">
      <c r="B24" s="89" t="s">
        <v>32</v>
      </c>
      <c r="C24" s="90">
        <v>1.5702424331306541</v>
      </c>
      <c r="D24" s="91">
        <v>1.5009218563876809</v>
      </c>
      <c r="E24" s="91">
        <v>1.4341057691114003</v>
      </c>
      <c r="F24" s="92">
        <v>1.3748031502351976</v>
      </c>
      <c r="G24" s="93"/>
      <c r="H24" s="94"/>
      <c r="I24" s="95"/>
      <c r="J24" s="82"/>
      <c r="K24" s="96">
        <f t="shared" ref="K24:N31" si="5">-C24/$E$12</f>
        <v>-1.9201263343650856</v>
      </c>
      <c r="L24" s="97">
        <f t="shared" si="5"/>
        <v>-1.8353596371282879</v>
      </c>
      <c r="M24" s="97">
        <f t="shared" si="5"/>
        <v>-1.7536554836603198</v>
      </c>
      <c r="N24" s="98">
        <f t="shared" si="5"/>
        <v>-1.6811389614988415</v>
      </c>
      <c r="O24" s="86"/>
      <c r="P24" s="87"/>
      <c r="Q24" s="88"/>
      <c r="W24" s="43"/>
      <c r="X24" s="43"/>
    </row>
    <row r="25" spans="1:24" x14ac:dyDescent="0.25">
      <c r="B25" s="89" t="s">
        <v>33</v>
      </c>
      <c r="C25" s="90">
        <v>5.0675210347880162</v>
      </c>
      <c r="D25" s="91">
        <v>3.3783473565253446</v>
      </c>
      <c r="E25" s="91">
        <v>1.6891736782626723</v>
      </c>
      <c r="F25" s="92">
        <v>0</v>
      </c>
      <c r="G25" s="93"/>
      <c r="H25" s="94"/>
      <c r="I25" s="95"/>
      <c r="J25" s="82"/>
      <c r="K25" s="96">
        <f t="shared" si="5"/>
        <v>-6.1966740826420255</v>
      </c>
      <c r="L25" s="97">
        <f t="shared" si="5"/>
        <v>-4.1311160550946839</v>
      </c>
      <c r="M25" s="97">
        <f t="shared" si="5"/>
        <v>-2.065558027547342</v>
      </c>
      <c r="N25" s="98">
        <f t="shared" si="5"/>
        <v>0</v>
      </c>
      <c r="O25" s="86"/>
      <c r="P25" s="87"/>
      <c r="Q25" s="88"/>
      <c r="T25" s="37"/>
      <c r="W25" s="43"/>
      <c r="X25" s="43"/>
    </row>
    <row r="26" spans="1:24" x14ac:dyDescent="0.25">
      <c r="B26" s="99" t="s">
        <v>34</v>
      </c>
      <c r="C26" s="90">
        <v>82.325647093427861</v>
      </c>
      <c r="D26" s="91">
        <v>90.972693731177486</v>
      </c>
      <c r="E26" s="91">
        <v>88.678146685685377</v>
      </c>
      <c r="F26" s="100">
        <v>97.990704488873462</v>
      </c>
      <c r="G26" s="101">
        <v>100.91902926829269</v>
      </c>
      <c r="H26" s="102">
        <v>103.44200499999999</v>
      </c>
      <c r="I26" s="103">
        <v>100.91902926829269</v>
      </c>
      <c r="J26" s="82"/>
      <c r="K26" s="96">
        <f t="shared" si="5"/>
        <v>-100.66957792152876</v>
      </c>
      <c r="L26" s="97">
        <f t="shared" si="5"/>
        <v>-111.243373160601</v>
      </c>
      <c r="M26" s="97">
        <f t="shared" si="5"/>
        <v>-108.43755151514658</v>
      </c>
      <c r="N26" s="98">
        <f t="shared" si="5"/>
        <v>-119.82514816959942</v>
      </c>
      <c r="O26" s="104">
        <f>+-G26/$K$12</f>
        <v>-105.69329406610129</v>
      </c>
      <c r="P26" s="105">
        <f t="shared" ref="P26:Q31" si="6">+-H26/$K$12</f>
        <v>-108.3356264177538</v>
      </c>
      <c r="Q26" s="106">
        <f t="shared" si="6"/>
        <v>-105.69329406610129</v>
      </c>
      <c r="W26" s="43"/>
      <c r="X26" s="43"/>
    </row>
    <row r="27" spans="1:24" x14ac:dyDescent="0.25">
      <c r="B27" s="99" t="s">
        <v>35</v>
      </c>
      <c r="C27" s="90">
        <v>2.091917</v>
      </c>
      <c r="D27" s="91">
        <v>2.091917</v>
      </c>
      <c r="E27" s="91">
        <v>2.091917</v>
      </c>
      <c r="F27" s="100">
        <v>2.091917</v>
      </c>
      <c r="G27" s="101">
        <v>1.7</v>
      </c>
      <c r="H27" s="102">
        <v>1.7</v>
      </c>
      <c r="I27" s="103">
        <v>1.6</v>
      </c>
      <c r="J27" s="107"/>
      <c r="K27" s="96">
        <f t="shared" si="5"/>
        <v>-2.5580412529023713</v>
      </c>
      <c r="L27" s="97">
        <f t="shared" si="5"/>
        <v>-2.5580412529023713</v>
      </c>
      <c r="M27" s="97">
        <f t="shared" si="5"/>
        <v>-2.5580412529023713</v>
      </c>
      <c r="N27" s="98">
        <f t="shared" si="5"/>
        <v>-2.5580412529023713</v>
      </c>
      <c r="O27" s="104">
        <f t="shared" ref="O27:O31" si="7">+-G27/$K$12</f>
        <v>-1.7804233870967745</v>
      </c>
      <c r="P27" s="108">
        <f t="shared" si="6"/>
        <v>-1.7804233870967745</v>
      </c>
      <c r="Q27" s="106">
        <f t="shared" si="6"/>
        <v>-1.6756925996204937</v>
      </c>
      <c r="W27" s="43"/>
      <c r="X27" s="43"/>
    </row>
    <row r="28" spans="1:24" x14ac:dyDescent="0.25">
      <c r="B28" s="99" t="s">
        <v>36</v>
      </c>
      <c r="C28" s="90">
        <v>2.7898513830388718</v>
      </c>
      <c r="D28" s="91">
        <v>2.7898513830388718</v>
      </c>
      <c r="E28" s="91">
        <v>2.7898513830388718</v>
      </c>
      <c r="F28" s="100">
        <v>2.7898513830388718</v>
      </c>
      <c r="G28" s="101">
        <v>2.2812929999999998</v>
      </c>
      <c r="H28" s="102">
        <v>2.2812929999999998</v>
      </c>
      <c r="I28" s="103">
        <v>2.2812929999999998</v>
      </c>
      <c r="J28" s="109"/>
      <c r="K28" s="96">
        <f t="shared" si="5"/>
        <v>-3.411490478484648</v>
      </c>
      <c r="L28" s="97">
        <f t="shared" si="5"/>
        <v>-3.411490478484648</v>
      </c>
      <c r="M28" s="97">
        <f t="shared" si="5"/>
        <v>-3.411490478484648</v>
      </c>
      <c r="N28" s="98">
        <f t="shared" si="5"/>
        <v>-3.411490478484648</v>
      </c>
      <c r="O28" s="104">
        <f t="shared" si="7"/>
        <v>-2.3892161235412717</v>
      </c>
      <c r="P28" s="108">
        <f t="shared" si="6"/>
        <v>-2.3892161235412717</v>
      </c>
      <c r="Q28" s="110">
        <f t="shared" si="6"/>
        <v>-2.3892161235412717</v>
      </c>
      <c r="W28" s="74"/>
      <c r="X28" s="111"/>
    </row>
    <row r="29" spans="1:24" x14ac:dyDescent="0.25">
      <c r="B29" s="99" t="s">
        <v>37</v>
      </c>
      <c r="C29" s="90">
        <v>1.0997049234835832</v>
      </c>
      <c r="D29" s="91">
        <v>1.1097041664419816</v>
      </c>
      <c r="E29" s="91">
        <v>1.1215816581501457</v>
      </c>
      <c r="F29" s="100">
        <v>1.1230621814268529</v>
      </c>
      <c r="G29" s="101">
        <v>1.5496105450072941</v>
      </c>
      <c r="H29" s="102">
        <v>1.5561098586057678</v>
      </c>
      <c r="I29" s="103">
        <v>1.5775852076399237</v>
      </c>
      <c r="J29" s="109"/>
      <c r="K29" s="96">
        <f t="shared" si="5"/>
        <v>-1.3447429129792681</v>
      </c>
      <c r="L29" s="97">
        <f t="shared" si="5"/>
        <v>-1.3569702030607467</v>
      </c>
      <c r="M29" s="97">
        <f t="shared" si="5"/>
        <v>-1.3714942562476033</v>
      </c>
      <c r="N29" s="98">
        <f t="shared" si="5"/>
        <v>-1.3733046720612803</v>
      </c>
      <c r="O29" s="104">
        <f t="shared" si="7"/>
        <v>-1.6229193266016266</v>
      </c>
      <c r="P29" s="108">
        <f t="shared" si="6"/>
        <v>-1.629726108913861</v>
      </c>
      <c r="Q29" s="110">
        <f t="shared" si="6"/>
        <v>-1.6522174110706125</v>
      </c>
      <c r="W29" s="74"/>
      <c r="X29" s="111"/>
    </row>
    <row r="30" spans="1:24" x14ac:dyDescent="0.25">
      <c r="B30" s="89" t="s">
        <v>38</v>
      </c>
      <c r="C30" s="112"/>
      <c r="D30" s="113"/>
      <c r="E30" s="113"/>
      <c r="F30" s="114"/>
      <c r="G30" s="101">
        <v>0</v>
      </c>
      <c r="H30" s="115">
        <v>0</v>
      </c>
      <c r="I30" s="103">
        <v>0</v>
      </c>
      <c r="J30" s="116"/>
      <c r="K30" s="112"/>
      <c r="L30" s="113"/>
      <c r="M30" s="113"/>
      <c r="N30" s="114"/>
      <c r="O30" s="104">
        <f t="shared" si="7"/>
        <v>0</v>
      </c>
      <c r="P30" s="108">
        <f t="shared" si="6"/>
        <v>0</v>
      </c>
      <c r="Q30" s="110">
        <f t="shared" si="6"/>
        <v>0</v>
      </c>
      <c r="W30" s="74"/>
      <c r="X30" s="111"/>
    </row>
    <row r="31" spans="1:24" x14ac:dyDescent="0.25">
      <c r="B31" s="117" t="s">
        <v>39</v>
      </c>
      <c r="C31" s="90">
        <v>2.1806546623794207</v>
      </c>
      <c r="D31" s="91">
        <v>2.1806546623794207</v>
      </c>
      <c r="E31" s="91">
        <v>2.1806546623794207</v>
      </c>
      <c r="F31" s="92">
        <v>2.1806546623794207</v>
      </c>
      <c r="G31" s="102">
        <v>0</v>
      </c>
      <c r="H31" s="115">
        <v>0</v>
      </c>
      <c r="I31" s="103">
        <v>0</v>
      </c>
      <c r="J31" s="118"/>
      <c r="K31" s="96">
        <f t="shared" si="5"/>
        <v>-2.6665515814922154</v>
      </c>
      <c r="L31" s="97">
        <f t="shared" si="5"/>
        <v>-2.6665515814922154</v>
      </c>
      <c r="M31" s="97">
        <f t="shared" si="5"/>
        <v>-2.6665515814922154</v>
      </c>
      <c r="N31" s="98">
        <f t="shared" si="5"/>
        <v>-2.6665515814922154</v>
      </c>
      <c r="O31" s="104">
        <f t="shared" si="7"/>
        <v>0</v>
      </c>
      <c r="P31" s="108">
        <f t="shared" si="6"/>
        <v>0</v>
      </c>
      <c r="Q31" s="110">
        <f t="shared" si="6"/>
        <v>0</v>
      </c>
      <c r="W31" s="74"/>
      <c r="X31" s="43"/>
    </row>
    <row r="32" spans="1:24" x14ac:dyDescent="0.25">
      <c r="B32" s="119" t="s">
        <v>40</v>
      </c>
      <c r="C32" s="90"/>
      <c r="D32" s="91"/>
      <c r="E32" s="91"/>
      <c r="F32" s="92"/>
      <c r="G32" s="102">
        <v>0</v>
      </c>
      <c r="H32" s="115">
        <v>0</v>
      </c>
      <c r="I32" s="103">
        <v>0</v>
      </c>
      <c r="J32" s="118"/>
      <c r="K32" s="96">
        <f>C32/$E$12</f>
        <v>0</v>
      </c>
      <c r="L32" s="97">
        <f t="shared" ref="L32:N33" si="8">D32/$E$12</f>
        <v>0</v>
      </c>
      <c r="M32" s="97">
        <f t="shared" si="8"/>
        <v>0</v>
      </c>
      <c r="N32" s="98">
        <f t="shared" si="8"/>
        <v>0</v>
      </c>
      <c r="O32" s="104">
        <f>+G32/$K$12</f>
        <v>0</v>
      </c>
      <c r="P32" s="108">
        <f t="shared" ref="P32:Q33" si="9">+H32/$K$12</f>
        <v>0</v>
      </c>
      <c r="Q32" s="110">
        <f t="shared" si="9"/>
        <v>0</v>
      </c>
      <c r="W32" s="74"/>
      <c r="X32" s="43"/>
    </row>
    <row r="33" spans="2:24" ht="15.75" thickBot="1" x14ac:dyDescent="0.3">
      <c r="B33" s="120" t="s">
        <v>41</v>
      </c>
      <c r="C33" s="121"/>
      <c r="D33" s="122"/>
      <c r="E33" s="123"/>
      <c r="F33" s="124"/>
      <c r="G33" s="125">
        <v>0</v>
      </c>
      <c r="H33" s="126">
        <v>0</v>
      </c>
      <c r="I33" s="124">
        <v>0</v>
      </c>
      <c r="J33" s="118"/>
      <c r="K33" s="127">
        <f>C33/$E$12</f>
        <v>0</v>
      </c>
      <c r="L33" s="128">
        <f t="shared" si="8"/>
        <v>0</v>
      </c>
      <c r="M33" s="128">
        <f t="shared" si="8"/>
        <v>0</v>
      </c>
      <c r="N33" s="129">
        <f t="shared" si="8"/>
        <v>0</v>
      </c>
      <c r="O33" s="130">
        <f t="shared" ref="O33" si="10">+G33/$K$12</f>
        <v>0</v>
      </c>
      <c r="P33" s="131">
        <f t="shared" si="9"/>
        <v>0</v>
      </c>
      <c r="Q33" s="132">
        <f t="shared" si="9"/>
        <v>0</v>
      </c>
      <c r="W33" s="74"/>
      <c r="X33" s="43"/>
    </row>
    <row r="34" spans="2:24" ht="15.75" thickBot="1" x14ac:dyDescent="0.3">
      <c r="B34" s="133" t="s">
        <v>42</v>
      </c>
      <c r="C34" s="134">
        <f>(C22-SUM(C24:C31)+SUM(C32:C33))</f>
        <v>66.531197173727548</v>
      </c>
      <c r="D34" s="135">
        <f>(D22-SUM(D24:D31)+SUM(D32:D33))</f>
        <v>67.283339758803024</v>
      </c>
      <c r="E34" s="135">
        <f>(E22-SUM(E24:E31)+SUM(E32:E33))</f>
        <v>68.593941567627169</v>
      </c>
      <c r="F34" s="136">
        <f>(F22-SUM(F24:F31)+SUM(F32:F33))</f>
        <v>69.257751833799375</v>
      </c>
      <c r="G34" s="137">
        <f>(G22-SUM(G24:G31)+SUM(G32:G33))</f>
        <v>78.685222599278063</v>
      </c>
      <c r="H34" s="138">
        <f t="shared" ref="H34:I34" si="11">(H22-SUM(H24:H31)+SUM(H32:H33))</f>
        <v>80.83050433288831</v>
      </c>
      <c r="I34" s="139">
        <f t="shared" si="11"/>
        <v>81.62768719998023</v>
      </c>
      <c r="J34" s="140"/>
      <c r="K34" s="141">
        <f t="shared" ref="K34:Q34" si="12">+SUM(K22:K33)</f>
        <v>81.355783702401538</v>
      </c>
      <c r="L34" s="142">
        <f t="shared" si="12"/>
        <v>82.275519887292134</v>
      </c>
      <c r="M34" s="142">
        <f t="shared" si="12"/>
        <v>83.878152062995355</v>
      </c>
      <c r="N34" s="143">
        <f t="shared" si="12"/>
        <v>84.689873582046317</v>
      </c>
      <c r="O34" s="141">
        <f t="shared" si="12"/>
        <v>82.407653255688416</v>
      </c>
      <c r="P34" s="142">
        <f t="shared" si="12"/>
        <v>84.654423708883243</v>
      </c>
      <c r="Q34" s="144">
        <f t="shared" si="12"/>
        <v>85.489319603214611</v>
      </c>
      <c r="W34" s="74"/>
      <c r="X34" s="43"/>
    </row>
    <row r="35" spans="2:24" ht="15.75" thickBot="1" x14ac:dyDescent="0.3">
      <c r="B35" s="145"/>
      <c r="C35" s="146"/>
      <c r="D35" s="147"/>
      <c r="E35" s="147"/>
      <c r="F35" s="147"/>
      <c r="G35" s="147"/>
      <c r="H35" s="147"/>
      <c r="I35" s="147"/>
      <c r="J35" s="148"/>
      <c r="K35" s="146"/>
      <c r="L35" s="146"/>
      <c r="M35" s="146"/>
      <c r="N35" s="146"/>
      <c r="O35" s="146"/>
      <c r="P35" s="146"/>
      <c r="Q35" s="146"/>
      <c r="W35" s="149"/>
      <c r="X35" s="43"/>
    </row>
    <row r="36" spans="2:24" ht="16.5" thickBot="1" x14ac:dyDescent="0.3">
      <c r="B36" s="8" t="s">
        <v>43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2:24" x14ac:dyDescent="0.25">
      <c r="B37" s="150"/>
      <c r="C37" s="337" t="s">
        <v>25</v>
      </c>
      <c r="D37" s="338"/>
      <c r="E37" s="338"/>
      <c r="F37" s="339"/>
      <c r="G37" s="340" t="s">
        <v>26</v>
      </c>
      <c r="H37" s="341"/>
      <c r="I37" s="342"/>
      <c r="J37" s="151"/>
      <c r="K37" s="349" t="s">
        <v>25</v>
      </c>
      <c r="L37" s="350"/>
      <c r="M37" s="350"/>
      <c r="N37" s="351"/>
      <c r="O37" s="340" t="s">
        <v>26</v>
      </c>
      <c r="P37" s="341"/>
      <c r="Q37" s="342"/>
      <c r="W37" s="43"/>
      <c r="X37" s="43"/>
    </row>
    <row r="38" spans="2:24" ht="15.75" thickBot="1" x14ac:dyDescent="0.3">
      <c r="B38" s="150"/>
      <c r="C38" s="343" t="s">
        <v>44</v>
      </c>
      <c r="D38" s="344"/>
      <c r="E38" s="344"/>
      <c r="F38" s="345"/>
      <c r="G38" s="346" t="s">
        <v>44</v>
      </c>
      <c r="H38" s="347"/>
      <c r="I38" s="348"/>
      <c r="J38" s="152"/>
      <c r="K38" s="352"/>
      <c r="L38" s="353"/>
      <c r="M38" s="353"/>
      <c r="N38" s="354"/>
      <c r="O38" s="346" t="s">
        <v>29</v>
      </c>
      <c r="P38" s="347"/>
      <c r="Q38" s="348"/>
      <c r="W38" s="43"/>
      <c r="X38" s="43"/>
    </row>
    <row r="39" spans="2:24" ht="15.75" thickBot="1" x14ac:dyDescent="0.3">
      <c r="B39" s="153"/>
      <c r="C39" s="154" t="s">
        <v>11</v>
      </c>
      <c r="D39" s="155" t="s">
        <v>12</v>
      </c>
      <c r="E39" s="155" t="s">
        <v>13</v>
      </c>
      <c r="F39" s="156" t="s">
        <v>14</v>
      </c>
      <c r="G39" s="157" t="s">
        <v>15</v>
      </c>
      <c r="H39" s="158" t="s">
        <v>16</v>
      </c>
      <c r="I39" s="159" t="s">
        <v>17</v>
      </c>
      <c r="J39" s="116"/>
      <c r="K39" s="154" t="s">
        <v>11</v>
      </c>
      <c r="L39" s="160" t="s">
        <v>12</v>
      </c>
      <c r="M39" s="160" t="s">
        <v>13</v>
      </c>
      <c r="N39" s="156" t="s">
        <v>14</v>
      </c>
      <c r="O39" s="157" t="s">
        <v>15</v>
      </c>
      <c r="P39" s="158" t="s">
        <v>16</v>
      </c>
      <c r="Q39" s="159" t="s">
        <v>17</v>
      </c>
    </row>
    <row r="40" spans="2:24" x14ac:dyDescent="0.25">
      <c r="B40" s="161" t="s">
        <v>45</v>
      </c>
      <c r="C40" s="162">
        <f>172362.976328331/1000</f>
        <v>172.362976328331</v>
      </c>
      <c r="D40" s="163">
        <f>175683.335237523/1000</f>
        <v>175.68333523752298</v>
      </c>
      <c r="E40" s="164">
        <f>179435.10486911/1000</f>
        <v>179.43510486910998</v>
      </c>
      <c r="F40" s="165">
        <f>189339.332393219/1000</f>
        <v>189.339332393219</v>
      </c>
      <c r="G40" s="102">
        <v>187.44972001966681</v>
      </c>
      <c r="H40" s="166">
        <v>200.2769535419861</v>
      </c>
      <c r="I40" s="167"/>
      <c r="J40" s="116"/>
      <c r="K40" s="67">
        <f>+C40/H$12*(1+H$10)^0.5</f>
        <v>196.67157666930001</v>
      </c>
      <c r="L40" s="68">
        <f t="shared" ref="L40:N40" si="13">+D40/I$12*(1+I$10)^0.5</f>
        <v>195.65637865537684</v>
      </c>
      <c r="M40" s="69">
        <f t="shared" si="13"/>
        <v>195.83471049726631</v>
      </c>
      <c r="N40" s="70">
        <f t="shared" si="13"/>
        <v>201.18033992385574</v>
      </c>
      <c r="O40" s="168">
        <f>+G40/L$12*(1+L$10)^0.5</f>
        <v>195.02659760218125</v>
      </c>
      <c r="P40" s="169">
        <f>+H40/M$12*(1+M$10)^0.5</f>
        <v>205.65851700466209</v>
      </c>
      <c r="Q40" s="170"/>
    </row>
    <row r="41" spans="2:24" x14ac:dyDescent="0.25">
      <c r="B41" s="171" t="s">
        <v>46</v>
      </c>
      <c r="C41" s="172"/>
      <c r="D41" s="173"/>
      <c r="E41" s="173"/>
      <c r="F41" s="174"/>
      <c r="G41" s="175"/>
      <c r="H41" s="176"/>
      <c r="I41" s="81"/>
      <c r="J41" s="118"/>
      <c r="K41" s="86"/>
      <c r="L41" s="87"/>
      <c r="M41" s="87"/>
      <c r="N41" s="88"/>
      <c r="O41" s="175"/>
      <c r="P41" s="175"/>
      <c r="Q41" s="88"/>
      <c r="W41" s="43"/>
      <c r="X41" s="43"/>
    </row>
    <row r="42" spans="2:24" x14ac:dyDescent="0.25">
      <c r="B42" s="89" t="s">
        <v>32</v>
      </c>
      <c r="C42" s="102">
        <v>0</v>
      </c>
      <c r="D42" s="102">
        <v>0</v>
      </c>
      <c r="E42" s="102">
        <v>0</v>
      </c>
      <c r="F42" s="103">
        <v>0</v>
      </c>
      <c r="G42" s="93"/>
      <c r="H42" s="94"/>
      <c r="I42" s="95"/>
      <c r="J42" s="140"/>
      <c r="K42" s="177">
        <f t="shared" ref="K42:P50" si="14">-C42/H$12*(1+H$10)^0.5</f>
        <v>0</v>
      </c>
      <c r="L42" s="178">
        <f t="shared" si="14"/>
        <v>0</v>
      </c>
      <c r="M42" s="178">
        <f t="shared" si="14"/>
        <v>0</v>
      </c>
      <c r="N42" s="179">
        <f t="shared" si="14"/>
        <v>0</v>
      </c>
      <c r="O42" s="175"/>
      <c r="P42" s="175"/>
      <c r="Q42" s="88"/>
      <c r="W42" s="43"/>
      <c r="X42" s="43"/>
    </row>
    <row r="43" spans="2:24" x14ac:dyDescent="0.25">
      <c r="B43" s="89" t="s">
        <v>47</v>
      </c>
      <c r="C43" s="102">
        <v>0</v>
      </c>
      <c r="D43" s="102">
        <v>0</v>
      </c>
      <c r="E43" s="102">
        <v>0</v>
      </c>
      <c r="F43" s="103">
        <v>0</v>
      </c>
      <c r="G43" s="93"/>
      <c r="H43" s="176"/>
      <c r="I43" s="95"/>
      <c r="J43" s="140"/>
      <c r="K43" s="177">
        <f t="shared" si="14"/>
        <v>0</v>
      </c>
      <c r="L43" s="178">
        <f t="shared" si="14"/>
        <v>0</v>
      </c>
      <c r="M43" s="178">
        <f t="shared" si="14"/>
        <v>0</v>
      </c>
      <c r="N43" s="179">
        <f t="shared" si="14"/>
        <v>0</v>
      </c>
      <c r="O43" s="175"/>
      <c r="P43" s="175"/>
      <c r="Q43" s="88"/>
      <c r="W43" s="43"/>
      <c r="X43" s="43"/>
    </row>
    <row r="44" spans="2:24" x14ac:dyDescent="0.25">
      <c r="B44" s="180" t="str">
        <f t="shared" ref="B44:B49" si="15">B26</f>
        <v>Easement land tax</v>
      </c>
      <c r="C44" s="101">
        <v>93.271000000000001</v>
      </c>
      <c r="D44" s="115">
        <v>99.341999999999999</v>
      </c>
      <c r="E44" s="115">
        <v>99.341999999999999</v>
      </c>
      <c r="F44" s="102">
        <v>103.44200500000001</v>
      </c>
      <c r="G44" s="90">
        <v>103.44200500000001</v>
      </c>
      <c r="H44" s="100">
        <v>111.32294</v>
      </c>
      <c r="I44" s="81"/>
      <c r="J44" s="140"/>
      <c r="K44" s="177">
        <f>-C44/H$12*(1+H$10)^0.5</f>
        <v>-106.42514429885225</v>
      </c>
      <c r="L44" s="178">
        <f t="shared" si="14"/>
        <v>-110.63596864269375</v>
      </c>
      <c r="M44" s="178">
        <f t="shared" si="14"/>
        <v>-108.42143639847239</v>
      </c>
      <c r="N44" s="181">
        <f t="shared" si="14"/>
        <v>-109.91111812460628</v>
      </c>
      <c r="O44" s="182">
        <f>-G44/L$12*(1+L$10)^0.5</f>
        <v>-107.62321908072852</v>
      </c>
      <c r="P44" s="183">
        <f>-H44/M$12*(1+M$10)^0.5</f>
        <v>-114.31425505580883</v>
      </c>
      <c r="Q44" s="88"/>
      <c r="W44" s="43"/>
      <c r="X44" s="43"/>
    </row>
    <row r="45" spans="2:24" x14ac:dyDescent="0.25">
      <c r="B45" s="180" t="str">
        <f t="shared" si="15"/>
        <v>Self insurance</v>
      </c>
      <c r="C45" s="184">
        <v>2.2799999999999998</v>
      </c>
      <c r="D45" s="185">
        <v>2.3410000000000002</v>
      </c>
      <c r="E45" s="186">
        <v>2.4129999999999998</v>
      </c>
      <c r="F45" s="187">
        <v>2.4639207159353349</v>
      </c>
      <c r="G45" s="90">
        <v>0.85319272999999995</v>
      </c>
      <c r="H45" s="100">
        <v>0.52336685000000005</v>
      </c>
      <c r="I45" s="95"/>
      <c r="J45" s="140"/>
      <c r="K45" s="177">
        <f t="shared" ref="K45:K50" si="16">-C45/H$12*(1+H$10)^0.5</f>
        <v>-2.601551704188688</v>
      </c>
      <c r="L45" s="178">
        <f t="shared" si="14"/>
        <v>-2.6071430270434068</v>
      </c>
      <c r="M45" s="178">
        <f t="shared" si="14"/>
        <v>-2.6335379399399437</v>
      </c>
      <c r="N45" s="181">
        <f t="shared" si="14"/>
        <v>-2.6180107477502301</v>
      </c>
      <c r="O45" s="182">
        <f t="shared" si="14"/>
        <v>-0.88767950794142902</v>
      </c>
      <c r="P45" s="183">
        <f t="shared" si="14"/>
        <v>-0.53743003534271772</v>
      </c>
      <c r="Q45" s="88"/>
      <c r="W45" s="43"/>
      <c r="X45" s="43"/>
    </row>
    <row r="46" spans="2:24" x14ac:dyDescent="0.25">
      <c r="B46" s="180" t="str">
        <f t="shared" si="15"/>
        <v xml:space="preserve">Rebates made under the Availability Incentive Scheme </v>
      </c>
      <c r="C46" s="101">
        <v>2.61</v>
      </c>
      <c r="D46" s="115">
        <v>2.1720000000000002</v>
      </c>
      <c r="E46" s="115">
        <v>2.0110000000000001</v>
      </c>
      <c r="F46" s="102">
        <v>3.10947598</v>
      </c>
      <c r="G46" s="90">
        <v>2.4027953599999998</v>
      </c>
      <c r="H46" s="102">
        <v>1.7666952200000001</v>
      </c>
      <c r="I46" s="95"/>
      <c r="J46" s="140"/>
      <c r="K46" s="177">
        <f t="shared" si="16"/>
        <v>-2.978092082426524</v>
      </c>
      <c r="L46" s="178">
        <f t="shared" si="14"/>
        <v>-2.4189297969834596</v>
      </c>
      <c r="M46" s="178">
        <f t="shared" si="14"/>
        <v>-2.1947968492412877</v>
      </c>
      <c r="N46" s="181">
        <f t="shared" si="14"/>
        <v>-3.3039381027408141</v>
      </c>
      <c r="O46" s="182">
        <f t="shared" si="14"/>
        <v>-2.4999183980959954</v>
      </c>
      <c r="P46" s="183">
        <f t="shared" si="14"/>
        <v>-1.8141673942940988</v>
      </c>
      <c r="Q46" s="88"/>
      <c r="W46" s="188"/>
      <c r="X46" s="43"/>
    </row>
    <row r="47" spans="2:24" x14ac:dyDescent="0.25">
      <c r="B47" s="180" t="str">
        <f t="shared" si="15"/>
        <v>Debt Raising costs</v>
      </c>
      <c r="C47" s="90">
        <f>3994.19573344048/1000</f>
        <v>3.9941957334404803</v>
      </c>
      <c r="D47" s="91">
        <f>3599.20323376781/1000</f>
        <v>3.5992032337678102</v>
      </c>
      <c r="E47" s="102">
        <f>3963.0469008545/1000</f>
        <v>3.9630469008545002</v>
      </c>
      <c r="F47" s="102">
        <f>3163.05941340303/1000</f>
        <v>3.1630594134030297</v>
      </c>
      <c r="G47" s="90">
        <f>2884.88771805622/1000*0</f>
        <v>0</v>
      </c>
      <c r="H47" s="102">
        <v>0</v>
      </c>
      <c r="I47" s="81"/>
      <c r="J47" s="189"/>
      <c r="K47" s="177">
        <f t="shared" si="16"/>
        <v>-4.5575029461382757</v>
      </c>
      <c r="L47" s="178">
        <f t="shared" si="14"/>
        <v>-4.0083885578085541</v>
      </c>
      <c r="M47" s="178">
        <f t="shared" si="14"/>
        <v>-4.3252525367433643</v>
      </c>
      <c r="N47" s="181">
        <f t="shared" si="14"/>
        <v>-3.3608725664365089</v>
      </c>
      <c r="O47" s="182">
        <f t="shared" si="14"/>
        <v>0</v>
      </c>
      <c r="P47" s="183">
        <f t="shared" si="14"/>
        <v>0</v>
      </c>
      <c r="Q47" s="88"/>
      <c r="W47" s="188"/>
      <c r="X47" s="111"/>
    </row>
    <row r="48" spans="2:24" x14ac:dyDescent="0.25">
      <c r="B48" s="180" t="str">
        <f t="shared" si="15"/>
        <v>Priority projects approved under STPIS network capability component</v>
      </c>
      <c r="C48" s="190"/>
      <c r="D48" s="94"/>
      <c r="E48" s="94"/>
      <c r="F48" s="93"/>
      <c r="G48" s="90">
        <v>0.25119547000000003</v>
      </c>
      <c r="H48" s="102">
        <v>0.82261508999999999</v>
      </c>
      <c r="I48" s="95"/>
      <c r="J48" s="189"/>
      <c r="K48" s="177">
        <f t="shared" si="16"/>
        <v>0</v>
      </c>
      <c r="L48" s="178">
        <f t="shared" si="14"/>
        <v>0</v>
      </c>
      <c r="M48" s="178">
        <f t="shared" si="14"/>
        <v>0</v>
      </c>
      <c r="N48" s="181">
        <f t="shared" si="14"/>
        <v>0</v>
      </c>
      <c r="O48" s="182">
        <f t="shared" si="14"/>
        <v>-0.26134900517344545</v>
      </c>
      <c r="P48" s="183">
        <f t="shared" si="14"/>
        <v>-0.8447192574236464</v>
      </c>
      <c r="Q48" s="88"/>
      <c r="W48" s="111"/>
      <c r="X48" s="188"/>
    </row>
    <row r="49" spans="1:24" x14ac:dyDescent="0.25">
      <c r="B49" s="191" t="str">
        <f t="shared" si="15"/>
        <v>Movements in provisions related to opex</v>
      </c>
      <c r="C49" s="101">
        <v>0.33599599999999985</v>
      </c>
      <c r="D49" s="115">
        <v>0.61985899999999972</v>
      </c>
      <c r="E49" s="115">
        <v>1.2615299999999996</v>
      </c>
      <c r="F49" s="102">
        <v>1.3741403276641613</v>
      </c>
      <c r="G49" s="90">
        <v>-0.13078950975581141</v>
      </c>
      <c r="H49" s="102">
        <v>4.9209397487811337</v>
      </c>
      <c r="I49" s="95"/>
      <c r="J49" s="189"/>
      <c r="K49" s="177">
        <f t="shared" si="16"/>
        <v>-0.3833820028072728</v>
      </c>
      <c r="L49" s="178">
        <f t="shared" si="14"/>
        <v>-0.6903293761640743</v>
      </c>
      <c r="M49" s="178">
        <f t="shared" si="14"/>
        <v>-1.3768284779827751</v>
      </c>
      <c r="N49" s="181">
        <f t="shared" si="14"/>
        <v>-1.4600770728842773</v>
      </c>
      <c r="O49" s="182">
        <f t="shared" si="14"/>
        <v>0.13607613330687829</v>
      </c>
      <c r="P49" s="183">
        <f t="shared" si="14"/>
        <v>-5.0531683905979694</v>
      </c>
      <c r="Q49" s="88"/>
      <c r="W49" s="111"/>
      <c r="X49" s="188"/>
    </row>
    <row r="50" spans="1:24" x14ac:dyDescent="0.25">
      <c r="B50" s="191" t="s">
        <v>48</v>
      </c>
      <c r="C50" s="101"/>
      <c r="D50" s="115"/>
      <c r="E50" s="115"/>
      <c r="F50" s="102">
        <v>0</v>
      </c>
      <c r="G50" s="101">
        <v>0</v>
      </c>
      <c r="H50" s="176"/>
      <c r="I50" s="81"/>
      <c r="J50" s="189"/>
      <c r="K50" s="177">
        <f t="shared" si="16"/>
        <v>0</v>
      </c>
      <c r="L50" s="178">
        <f t="shared" si="14"/>
        <v>0</v>
      </c>
      <c r="M50" s="178">
        <f t="shared" si="14"/>
        <v>0</v>
      </c>
      <c r="N50" s="181">
        <f t="shared" si="14"/>
        <v>0</v>
      </c>
      <c r="O50" s="192">
        <f t="shared" si="14"/>
        <v>0</v>
      </c>
      <c r="P50" s="93"/>
      <c r="Q50" s="88"/>
      <c r="T50" s="193"/>
      <c r="W50" s="111"/>
      <c r="X50" s="188"/>
    </row>
    <row r="51" spans="1:24" x14ac:dyDescent="0.25">
      <c r="B51" s="191" t="str">
        <f>B32</f>
        <v>Capitalisation policy changes</v>
      </c>
      <c r="C51" s="101"/>
      <c r="D51" s="115"/>
      <c r="E51" s="115"/>
      <c r="F51" s="102">
        <v>0</v>
      </c>
      <c r="G51" s="101">
        <v>0</v>
      </c>
      <c r="H51" s="93"/>
      <c r="I51" s="95"/>
      <c r="J51" s="189"/>
      <c r="K51" s="192">
        <f>C51/H$12*(1+H$10)^0.5</f>
        <v>0</v>
      </c>
      <c r="L51" s="194">
        <f t="shared" ref="L51:O52" si="17">D51/I$12*(1+I$10)^0.5</f>
        <v>0</v>
      </c>
      <c r="M51" s="194">
        <f t="shared" si="17"/>
        <v>0</v>
      </c>
      <c r="N51" s="181">
        <f t="shared" si="17"/>
        <v>0</v>
      </c>
      <c r="O51" s="192">
        <f t="shared" si="17"/>
        <v>0</v>
      </c>
      <c r="P51" s="93"/>
      <c r="Q51" s="88"/>
      <c r="W51" s="111"/>
      <c r="X51" s="188"/>
    </row>
    <row r="52" spans="1:24" ht="15.75" thickBot="1" x14ac:dyDescent="0.3">
      <c r="A52" s="195"/>
      <c r="B52" s="196" t="s">
        <v>41</v>
      </c>
      <c r="C52" s="125"/>
      <c r="D52" s="126"/>
      <c r="E52" s="126"/>
      <c r="F52" s="102">
        <v>0</v>
      </c>
      <c r="G52" s="125">
        <v>0</v>
      </c>
      <c r="H52" s="197"/>
      <c r="I52" s="198"/>
      <c r="J52" s="189"/>
      <c r="K52" s="199">
        <f>C52/H$12*(1+H$10)^0.5</f>
        <v>0</v>
      </c>
      <c r="L52" s="200">
        <f t="shared" si="17"/>
        <v>0</v>
      </c>
      <c r="M52" s="200">
        <f t="shared" si="17"/>
        <v>0</v>
      </c>
      <c r="N52" s="181">
        <f t="shared" si="17"/>
        <v>0</v>
      </c>
      <c r="O52" s="192">
        <f t="shared" si="17"/>
        <v>0</v>
      </c>
      <c r="P52" s="93"/>
      <c r="Q52" s="88"/>
      <c r="W52" s="74"/>
      <c r="X52" s="43"/>
    </row>
    <row r="53" spans="1:24" ht="15.75" thickBot="1" x14ac:dyDescent="0.3">
      <c r="A53" s="195"/>
      <c r="B53" s="201" t="s">
        <v>49</v>
      </c>
      <c r="C53" s="202">
        <f>(C40-SUM(C42:C50)+SUM(C51:C52))</f>
        <v>69.871784594890528</v>
      </c>
      <c r="D53" s="203">
        <f>(D40-SUM(D42:D50)+SUM(D51:D52))</f>
        <v>67.609273003755177</v>
      </c>
      <c r="E53" s="203">
        <f>(E40-SUM(E42:E50)+SUM(E51:E52))</f>
        <v>70.4445279682555</v>
      </c>
      <c r="F53" s="203">
        <f>(F40-SUM(F42:F50)+SUM(F51:F52))</f>
        <v>75.786730956216459</v>
      </c>
      <c r="G53" s="202">
        <f>(G40-SUM(G44:G50)+SUM(G51:G52))</f>
        <v>80.631320969422617</v>
      </c>
      <c r="H53" s="204">
        <f>(H40-SUM(H44:H50)+SUM(H51:H52))</f>
        <v>80.920396633204959</v>
      </c>
      <c r="I53" s="205">
        <f>(I40-SUM(I44:I50)+SUM(I51:I52))</f>
        <v>0</v>
      </c>
      <c r="J53" s="206"/>
      <c r="K53" s="202">
        <f>K40+SUM(K42:K52)</f>
        <v>79.725903634887004</v>
      </c>
      <c r="L53" s="207">
        <f t="shared" ref="L53:N53" si="18">L40+SUM(L42:L52)</f>
        <v>75.295619254683587</v>
      </c>
      <c r="M53" s="208">
        <f t="shared" si="18"/>
        <v>76.88285829488656</v>
      </c>
      <c r="N53" s="209">
        <f t="shared" si="18"/>
        <v>80.526323309437629</v>
      </c>
      <c r="O53" s="210">
        <f>O40+SUM(O44:O52)</f>
        <v>83.890507743548739</v>
      </c>
      <c r="P53" s="211">
        <f>P40+SUM(P44:P52)</f>
        <v>83.09477687119481</v>
      </c>
      <c r="Q53" s="212">
        <f>+Q34-(O34-O53)</f>
        <v>86.972174091074933</v>
      </c>
      <c r="W53" s="213"/>
      <c r="X53" s="213"/>
    </row>
    <row r="54" spans="1:24" ht="15.75" thickBot="1" x14ac:dyDescent="0.3">
      <c r="A54" s="195"/>
      <c r="C54" s="214"/>
      <c r="D54" s="214"/>
      <c r="E54" s="214"/>
      <c r="F54" s="214"/>
      <c r="G54" s="214"/>
      <c r="H54" s="214"/>
      <c r="L54" s="215" t="s">
        <v>50</v>
      </c>
      <c r="O54" s="215" t="s">
        <v>50</v>
      </c>
      <c r="P54" s="215"/>
      <c r="S54" s="216"/>
      <c r="T54" s="193"/>
    </row>
    <row r="55" spans="1:24" ht="16.5" thickBot="1" x14ac:dyDescent="0.3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8" t="s">
        <v>51</v>
      </c>
      <c r="L55" s="217"/>
      <c r="M55" s="217"/>
      <c r="N55" s="217"/>
      <c r="O55" s="217"/>
      <c r="P55" s="217"/>
      <c r="Q55" s="218"/>
      <c r="R55" s="37"/>
    </row>
    <row r="56" spans="1:24" ht="15.75" thickBot="1" x14ac:dyDescent="0.3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219"/>
      <c r="L56" s="220"/>
      <c r="M56" s="220"/>
      <c r="N56" s="220"/>
      <c r="O56" s="221">
        <f>(O34-O53)-(N34-N53)+(L34-L53)</f>
        <v>1.3334958721395367</v>
      </c>
      <c r="P56" s="222">
        <f>(P34-P53)-(O34-O53)</f>
        <v>3.0425013255487556</v>
      </c>
      <c r="Q56" s="223">
        <f>(Q34-Q53)-(P34-P53)</f>
        <v>-3.0425013255487556</v>
      </c>
      <c r="R56" s="224"/>
    </row>
    <row r="57" spans="1:24" ht="15.75" thickBot="1" x14ac:dyDescent="0.3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225"/>
      <c r="L57" s="225"/>
      <c r="M57" s="225"/>
      <c r="N57" s="225"/>
      <c r="O57" s="225"/>
      <c r="P57" s="225"/>
      <c r="Q57" s="225"/>
    </row>
    <row r="58" spans="1:24" ht="18" x14ac:dyDescent="0.25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226" t="s">
        <v>52</v>
      </c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8"/>
    </row>
    <row r="59" spans="1:24" x14ac:dyDescent="0.25">
      <c r="A59" s="195"/>
      <c r="B59" s="195"/>
      <c r="C59" s="195"/>
      <c r="D59" s="195"/>
      <c r="E59" s="195"/>
      <c r="F59" s="195"/>
      <c r="G59" s="195"/>
      <c r="H59" s="195"/>
      <c r="I59" s="195"/>
      <c r="J59" s="195"/>
      <c r="K59" s="229"/>
      <c r="L59" s="230"/>
      <c r="M59" s="231"/>
      <c r="N59" s="232"/>
      <c r="O59" s="233" t="s">
        <v>26</v>
      </c>
      <c r="P59" s="234"/>
      <c r="Q59" s="235"/>
      <c r="R59" s="364" t="s">
        <v>53</v>
      </c>
      <c r="S59" s="365"/>
      <c r="T59" s="365"/>
      <c r="U59" s="365"/>
      <c r="V59" s="365"/>
      <c r="W59" s="366"/>
    </row>
    <row r="60" spans="1:24" x14ac:dyDescent="0.25">
      <c r="A60" s="195"/>
      <c r="B60" s="195"/>
      <c r="C60" s="195"/>
      <c r="D60" s="195"/>
      <c r="E60" s="195"/>
      <c r="F60" s="195"/>
      <c r="G60" s="195"/>
      <c r="H60" s="195"/>
      <c r="I60" s="195"/>
      <c r="J60" s="195"/>
      <c r="K60" s="229"/>
      <c r="L60" s="230"/>
      <c r="M60" s="367" t="s">
        <v>29</v>
      </c>
      <c r="N60" s="368"/>
      <c r="O60" s="369"/>
      <c r="P60" s="370"/>
      <c r="Q60" s="371"/>
      <c r="R60" s="367"/>
      <c r="S60" s="370"/>
      <c r="T60" s="370"/>
      <c r="U60" s="370"/>
      <c r="V60" s="370"/>
      <c r="W60" s="368"/>
    </row>
    <row r="61" spans="1:24" x14ac:dyDescent="0.25">
      <c r="A61" s="195"/>
      <c r="B61" s="195"/>
      <c r="C61" s="195"/>
      <c r="D61" s="195"/>
      <c r="E61" s="195"/>
      <c r="F61" s="195"/>
      <c r="G61" s="195"/>
      <c r="H61" s="195"/>
      <c r="I61" s="195"/>
      <c r="J61" s="195"/>
      <c r="K61" s="236"/>
      <c r="L61" s="237"/>
      <c r="M61" s="367"/>
      <c r="N61" s="368"/>
      <c r="O61" s="238" t="s">
        <v>15</v>
      </c>
      <c r="P61" s="239" t="s">
        <v>16</v>
      </c>
      <c r="Q61" s="240" t="s">
        <v>17</v>
      </c>
      <c r="R61" s="241" t="s">
        <v>54</v>
      </c>
      <c r="S61" s="242" t="s">
        <v>55</v>
      </c>
      <c r="T61" s="242" t="s">
        <v>56</v>
      </c>
      <c r="U61" s="242" t="s">
        <v>57</v>
      </c>
      <c r="V61" s="242" t="s">
        <v>58</v>
      </c>
      <c r="W61" s="243" t="s">
        <v>59</v>
      </c>
    </row>
    <row r="62" spans="1:24" ht="15.75" thickBot="1" x14ac:dyDescent="0.3">
      <c r="A62" s="195"/>
      <c r="B62" s="195"/>
      <c r="C62" s="195"/>
      <c r="D62" s="195"/>
      <c r="E62" s="195"/>
      <c r="F62" s="195"/>
      <c r="G62" s="195"/>
      <c r="H62" s="195"/>
      <c r="I62" s="195"/>
      <c r="J62" s="195"/>
      <c r="K62" s="244" t="s">
        <v>15</v>
      </c>
      <c r="L62" s="245"/>
      <c r="M62" s="246"/>
      <c r="N62" s="246"/>
      <c r="O62" s="247"/>
      <c r="P62" s="248">
        <f>$O$56</f>
        <v>1.3334958721395367</v>
      </c>
      <c r="Q62" s="249">
        <f>$O$56</f>
        <v>1.3334958721395367</v>
      </c>
      <c r="R62" s="250">
        <f>$O$56</f>
        <v>1.3334958721395367</v>
      </c>
      <c r="S62" s="251">
        <f>$O$56</f>
        <v>1.3334958721395367</v>
      </c>
      <c r="T62" s="252">
        <f>$O$56</f>
        <v>1.3334958721395367</v>
      </c>
      <c r="U62" s="253"/>
      <c r="V62" s="246"/>
      <c r="W62" s="254"/>
    </row>
    <row r="63" spans="1:24" ht="15.75" thickBot="1" x14ac:dyDescent="0.3">
      <c r="A63" s="195"/>
      <c r="B63" s="195"/>
      <c r="C63" s="195"/>
      <c r="D63" s="195"/>
      <c r="E63" s="195"/>
      <c r="F63" s="195"/>
      <c r="G63" s="195"/>
      <c r="H63" s="195"/>
      <c r="I63" s="195"/>
      <c r="J63" s="195"/>
      <c r="K63" s="244" t="s">
        <v>16</v>
      </c>
      <c r="L63" s="245"/>
      <c r="M63" s="246"/>
      <c r="N63" s="246"/>
      <c r="O63" s="255"/>
      <c r="P63" s="256"/>
      <c r="Q63" s="257">
        <f>$P$56</f>
        <v>3.0425013255487556</v>
      </c>
      <c r="R63" s="258">
        <f>$P$56</f>
        <v>3.0425013255487556</v>
      </c>
      <c r="S63" s="259">
        <f>$P$56</f>
        <v>3.0425013255487556</v>
      </c>
      <c r="T63" s="260">
        <f>$P$56</f>
        <v>3.0425013255487556</v>
      </c>
      <c r="U63" s="261">
        <f>$P$56</f>
        <v>3.0425013255487556</v>
      </c>
      <c r="V63" s="262"/>
      <c r="W63" s="263"/>
    </row>
    <row r="64" spans="1:24" ht="15.75" thickBot="1" x14ac:dyDescent="0.3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K64" s="264" t="s">
        <v>17</v>
      </c>
      <c r="L64" s="265"/>
      <c r="M64" s="266"/>
      <c r="N64" s="266"/>
      <c r="O64" s="262"/>
      <c r="P64" s="266"/>
      <c r="Q64" s="256"/>
      <c r="R64" s="257">
        <f>+$Q$56</f>
        <v>-3.0425013255487556</v>
      </c>
      <c r="S64" s="267">
        <f>+$Q$56</f>
        <v>-3.0425013255487556</v>
      </c>
      <c r="T64" s="268">
        <f>+$Q$56</f>
        <v>-3.0425013255487556</v>
      </c>
      <c r="U64" s="269">
        <f>+$Q$56</f>
        <v>-3.0425013255487556</v>
      </c>
      <c r="V64" s="270">
        <f>+$Q$56</f>
        <v>-3.0425013255487556</v>
      </c>
      <c r="W64" s="271"/>
    </row>
    <row r="65" spans="1:24" ht="15.75" thickBot="1" x14ac:dyDescent="0.3">
      <c r="A65" s="195"/>
      <c r="B65" s="195"/>
      <c r="C65" s="195"/>
      <c r="D65" s="195"/>
      <c r="E65" s="195"/>
      <c r="F65" s="195"/>
      <c r="G65" s="195"/>
      <c r="H65" s="195"/>
      <c r="I65" s="195"/>
      <c r="J65" s="195"/>
      <c r="K65" s="272" t="s">
        <v>60</v>
      </c>
      <c r="L65" s="273"/>
      <c r="M65" s="274"/>
      <c r="N65" s="372"/>
      <c r="O65" s="373"/>
      <c r="P65" s="373"/>
      <c r="Q65" s="374"/>
      <c r="R65" s="275">
        <f>+SUM(R62:R64)</f>
        <v>1.3334958721395367</v>
      </c>
      <c r="S65" s="276">
        <f>+SUM(S62:S64)</f>
        <v>1.3334958721395367</v>
      </c>
      <c r="T65" s="277">
        <f>+SUM(T62:T64)</f>
        <v>1.3334958721395367</v>
      </c>
      <c r="U65" s="278">
        <f>+SUM(U62:U64)</f>
        <v>0</v>
      </c>
      <c r="V65" s="278">
        <f>+SUM(V62:V64)</f>
        <v>-3.0425013255487556</v>
      </c>
      <c r="W65" s="279">
        <f>SUM(R65:V65)</f>
        <v>0.95798629086985443</v>
      </c>
    </row>
    <row r="66" spans="1:24" ht="15.75" thickBot="1" x14ac:dyDescent="0.3">
      <c r="A66" s="195"/>
      <c r="B66" s="195"/>
      <c r="C66" s="195"/>
      <c r="D66" s="195"/>
      <c r="E66" s="195"/>
      <c r="F66" s="195"/>
      <c r="G66" s="195"/>
      <c r="H66" s="195"/>
      <c r="I66" s="195"/>
      <c r="J66" s="195"/>
      <c r="K66" s="280"/>
      <c r="L66" s="280"/>
      <c r="M66" s="280"/>
      <c r="N66" s="280"/>
      <c r="O66" s="280"/>
      <c r="P66" s="280"/>
      <c r="Q66" s="281"/>
      <c r="R66" s="281"/>
      <c r="S66" s="281"/>
      <c r="T66" s="281"/>
      <c r="U66" s="281"/>
      <c r="V66" s="111"/>
      <c r="W66" s="282"/>
    </row>
    <row r="67" spans="1:24" ht="15.75" thickBot="1" x14ac:dyDescent="0.3">
      <c r="A67" s="195"/>
      <c r="B67" s="195"/>
      <c r="C67" s="195"/>
      <c r="D67" s="195"/>
      <c r="E67" s="195"/>
      <c r="F67" s="195"/>
      <c r="G67" s="195"/>
      <c r="H67" s="195"/>
      <c r="I67" s="195"/>
      <c r="J67" s="195"/>
      <c r="K67" s="283" t="s">
        <v>61</v>
      </c>
      <c r="L67" s="284"/>
      <c r="M67" s="355"/>
      <c r="N67" s="356"/>
      <c r="O67" s="356"/>
      <c r="P67" s="356"/>
      <c r="Q67" s="357"/>
      <c r="R67" s="285">
        <f>R65</f>
        <v>1.3334958721395367</v>
      </c>
      <c r="S67" s="285">
        <f>S65</f>
        <v>1.3334958721395367</v>
      </c>
      <c r="T67" s="285">
        <f>T65</f>
        <v>1.3334958721395367</v>
      </c>
      <c r="U67" s="286">
        <f>U65</f>
        <v>0</v>
      </c>
      <c r="V67" s="286">
        <f>V65</f>
        <v>-3.0425013255487556</v>
      </c>
      <c r="W67" s="287">
        <f>SUM(R67:V67)</f>
        <v>0.95798629086985443</v>
      </c>
    </row>
    <row r="68" spans="1:24" x14ac:dyDescent="0.25">
      <c r="B68" s="288"/>
      <c r="C68" s="288"/>
      <c r="D68" s="288"/>
      <c r="E68" s="288"/>
      <c r="F68" s="288"/>
      <c r="G68" s="288"/>
      <c r="H68" s="288"/>
      <c r="I68" s="289"/>
      <c r="J68" s="289"/>
      <c r="K68" s="289"/>
      <c r="L68" s="289"/>
      <c r="M68" s="290"/>
      <c r="N68" s="289"/>
      <c r="O68" s="289"/>
      <c r="P68" s="289"/>
      <c r="Q68" s="290"/>
      <c r="R68" s="290"/>
      <c r="S68" s="290"/>
      <c r="T68" s="291"/>
      <c r="U68" s="291"/>
      <c r="V68" s="288"/>
      <c r="W68" s="288"/>
    </row>
    <row r="69" spans="1:24" ht="18.75" x14ac:dyDescent="0.25">
      <c r="B69" s="39" t="s">
        <v>62</v>
      </c>
      <c r="C69" s="39"/>
      <c r="D69" s="39"/>
      <c r="E69" s="39"/>
      <c r="F69" s="39"/>
      <c r="G69" s="39"/>
      <c r="H69" s="39"/>
      <c r="I69" s="292"/>
      <c r="J69" s="292"/>
      <c r="K69" s="292"/>
    </row>
    <row r="70" spans="1:24" ht="18.75" thickBot="1" x14ac:dyDescent="0.3">
      <c r="B70" s="293"/>
      <c r="C70" s="293"/>
      <c r="D70" s="293"/>
      <c r="E70" s="293"/>
      <c r="F70" s="293"/>
      <c r="G70" s="293"/>
      <c r="H70" s="293"/>
      <c r="I70" s="292"/>
      <c r="J70" s="292"/>
      <c r="K70" s="292"/>
    </row>
    <row r="71" spans="1:24" ht="15.75" thickBot="1" x14ac:dyDescent="0.3">
      <c r="B71" s="288"/>
      <c r="C71" s="358" t="s">
        <v>53</v>
      </c>
      <c r="D71" s="359"/>
      <c r="E71" s="359"/>
      <c r="F71" s="359"/>
      <c r="G71" s="360"/>
      <c r="H71" s="294"/>
      <c r="I71" s="289"/>
      <c r="J71" s="289"/>
      <c r="K71" s="289"/>
    </row>
    <row r="72" spans="1:24" ht="15.75" thickBot="1" x14ac:dyDescent="0.3">
      <c r="C72" s="361" t="s">
        <v>29</v>
      </c>
      <c r="D72" s="362"/>
      <c r="E72" s="362"/>
      <c r="F72" s="362"/>
      <c r="G72" s="363"/>
      <c r="H72" s="295"/>
    </row>
    <row r="73" spans="1:24" ht="15.75" thickBot="1" x14ac:dyDescent="0.3">
      <c r="A73" s="7"/>
      <c r="B73" s="296"/>
      <c r="C73" s="297" t="s">
        <v>54</v>
      </c>
      <c r="D73" s="298" t="s">
        <v>55</v>
      </c>
      <c r="E73" s="298" t="s">
        <v>56</v>
      </c>
      <c r="F73" s="298" t="s">
        <v>57</v>
      </c>
      <c r="G73" s="299" t="s">
        <v>58</v>
      </c>
      <c r="H73" s="300" t="s">
        <v>63</v>
      </c>
      <c r="I73" s="195"/>
      <c r="J73" s="301"/>
      <c r="K73" s="301"/>
      <c r="L73" s="301"/>
      <c r="M73" s="195"/>
      <c r="N73" s="195"/>
      <c r="O73" s="195"/>
      <c r="P73" s="291"/>
      <c r="Q73" s="291"/>
      <c r="R73" s="288"/>
      <c r="S73" s="288"/>
      <c r="T73" s="288"/>
      <c r="U73" s="288"/>
      <c r="V73" s="288"/>
      <c r="W73" s="288"/>
      <c r="X73" s="288"/>
    </row>
    <row r="74" spans="1:24" x14ac:dyDescent="0.25">
      <c r="B74" s="302" t="s">
        <v>64</v>
      </c>
      <c r="C74" s="303">
        <v>215.57596793854563</v>
      </c>
      <c r="D74" s="304">
        <v>209.60796037279374</v>
      </c>
      <c r="E74" s="304">
        <v>209.96265766795531</v>
      </c>
      <c r="F74" s="304">
        <v>211.09528261079043</v>
      </c>
      <c r="G74" s="305">
        <v>211.13467174136721</v>
      </c>
      <c r="H74" s="306">
        <f>+SUM(C74:G74)</f>
        <v>1057.3765403314524</v>
      </c>
      <c r="I74" s="307"/>
      <c r="J74" s="289"/>
      <c r="N74" s="307"/>
      <c r="O74" s="307"/>
      <c r="P74" s="291"/>
      <c r="Q74" s="291"/>
      <c r="R74" s="288"/>
      <c r="S74" s="288"/>
      <c r="T74" s="288"/>
      <c r="U74" s="288"/>
      <c r="V74" s="288"/>
      <c r="W74" s="288"/>
      <c r="X74" s="288"/>
    </row>
    <row r="75" spans="1:24" x14ac:dyDescent="0.25">
      <c r="B75" s="308" t="s">
        <v>65</v>
      </c>
      <c r="C75" s="309"/>
      <c r="D75" s="310"/>
      <c r="E75" s="310"/>
      <c r="F75" s="310"/>
      <c r="G75" s="311"/>
      <c r="H75" s="312"/>
      <c r="I75" s="301"/>
      <c r="J75" s="289"/>
      <c r="K75" s="289"/>
      <c r="L75" s="289"/>
      <c r="M75" s="301"/>
      <c r="N75" s="301"/>
      <c r="O75" s="301"/>
      <c r="P75" s="313"/>
      <c r="Q75" s="291"/>
      <c r="R75" s="288"/>
      <c r="S75" s="288"/>
      <c r="T75" s="288"/>
      <c r="U75" s="288"/>
      <c r="V75" s="288"/>
      <c r="W75" s="288"/>
      <c r="X75" s="288"/>
    </row>
    <row r="76" spans="1:24" ht="15.75" thickBot="1" x14ac:dyDescent="0.3">
      <c r="B76" s="314" t="s">
        <v>34</v>
      </c>
      <c r="C76" s="315">
        <v>135.01954098084065</v>
      </c>
      <c r="D76" s="316">
        <v>135.01954098084065</v>
      </c>
      <c r="E76" s="316">
        <v>135.01954098084065</v>
      </c>
      <c r="F76" s="316">
        <v>135.01954098084065</v>
      </c>
      <c r="G76" s="317">
        <v>135.01954098084065</v>
      </c>
      <c r="H76" s="318">
        <f t="shared" ref="H76:H77" si="19">+SUM(C76:G76)</f>
        <v>675.09770490420328</v>
      </c>
      <c r="I76" s="289"/>
      <c r="J76" s="289"/>
      <c r="K76" s="289"/>
      <c r="L76" s="289"/>
      <c r="M76" s="289"/>
      <c r="N76" s="289"/>
      <c r="O76" s="289"/>
      <c r="P76" s="291"/>
      <c r="Q76" s="313"/>
      <c r="R76" s="288"/>
      <c r="S76" s="288"/>
      <c r="T76" s="288"/>
      <c r="U76" s="288"/>
      <c r="V76" s="288"/>
      <c r="W76" s="288"/>
      <c r="X76" s="288"/>
    </row>
    <row r="77" spans="1:24" ht="15.75" thickBot="1" x14ac:dyDescent="0.3">
      <c r="B77" s="319" t="s">
        <v>66</v>
      </c>
      <c r="C77" s="315">
        <v>1.573632843584865</v>
      </c>
      <c r="D77" s="316">
        <v>1.5808297973074614</v>
      </c>
      <c r="E77" s="316">
        <v>1.5763551473542525</v>
      </c>
      <c r="F77" s="316">
        <v>1.5638884786748126</v>
      </c>
      <c r="G77" s="317">
        <v>1.5414623510967151</v>
      </c>
      <c r="H77" s="320">
        <f t="shared" si="19"/>
        <v>7.8361686180181067</v>
      </c>
      <c r="I77" s="289"/>
      <c r="M77" s="289"/>
      <c r="N77" s="289"/>
      <c r="O77" s="289"/>
      <c r="P77" s="291"/>
      <c r="Q77" s="291"/>
      <c r="R77" s="288"/>
      <c r="S77" s="288"/>
      <c r="T77" s="288"/>
      <c r="U77" s="288"/>
      <c r="V77" s="288"/>
      <c r="W77" s="288"/>
      <c r="X77" s="288"/>
    </row>
    <row r="78" spans="1:24" ht="15.75" thickBot="1" x14ac:dyDescent="0.3">
      <c r="B78" s="321" t="s">
        <v>67</v>
      </c>
      <c r="C78" s="322">
        <f t="shared" ref="C78:H78" si="20">+C74-SUM(C76:C77)</f>
        <v>78.982794114120111</v>
      </c>
      <c r="D78" s="323">
        <f t="shared" si="20"/>
        <v>73.007589594645623</v>
      </c>
      <c r="E78" s="323">
        <f t="shared" si="20"/>
        <v>73.366761539760404</v>
      </c>
      <c r="F78" s="323">
        <f t="shared" si="20"/>
        <v>74.511853151274977</v>
      </c>
      <c r="G78" s="324">
        <f t="shared" si="20"/>
        <v>74.573668409429843</v>
      </c>
      <c r="H78" s="325">
        <f t="shared" si="20"/>
        <v>374.44266680923101</v>
      </c>
      <c r="N78" s="326"/>
      <c r="O78" s="326"/>
      <c r="P78" s="326"/>
      <c r="Q78" s="326"/>
      <c r="R78" s="326"/>
      <c r="S78" s="326"/>
      <c r="T78" s="326"/>
      <c r="U78" s="326"/>
      <c r="W78" s="327"/>
      <c r="X78" s="327"/>
    </row>
    <row r="79" spans="1:24" x14ac:dyDescent="0.25"/>
    <row r="80" spans="1:24" x14ac:dyDescent="0.25"/>
    <row r="81" spans="1:24" x14ac:dyDescent="0.25">
      <c r="A81" s="335"/>
      <c r="B81" s="336" t="s">
        <v>68</v>
      </c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</row>
  </sheetData>
  <mergeCells count="24">
    <mergeCell ref="M67:Q67"/>
    <mergeCell ref="C71:G71"/>
    <mergeCell ref="C72:G72"/>
    <mergeCell ref="R59:W59"/>
    <mergeCell ref="M60:N60"/>
    <mergeCell ref="O60:Q60"/>
    <mergeCell ref="R60:W60"/>
    <mergeCell ref="M61:N61"/>
    <mergeCell ref="N65:Q65"/>
    <mergeCell ref="C37:F37"/>
    <mergeCell ref="G37:I37"/>
    <mergeCell ref="K37:N38"/>
    <mergeCell ref="O37:Q37"/>
    <mergeCell ref="C38:F38"/>
    <mergeCell ref="G38:I38"/>
    <mergeCell ref="O38:Q38"/>
    <mergeCell ref="C19:F19"/>
    <mergeCell ref="G19:I19"/>
    <mergeCell ref="K19:N19"/>
    <mergeCell ref="O19:Q19"/>
    <mergeCell ref="C20:F20"/>
    <mergeCell ref="G20:I20"/>
    <mergeCell ref="K20:N20"/>
    <mergeCell ref="O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- AusNet Services - EBSS model</dc:title>
  <dc:creator>AER</dc:creator>
  <cp:lastModifiedBy>Le Cornu, Matthew</cp:lastModifiedBy>
  <dcterms:created xsi:type="dcterms:W3CDTF">2017-04-21T01:09:56Z</dcterms:created>
  <dcterms:modified xsi:type="dcterms:W3CDTF">2017-04-24T06:11:09Z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8880770</vt:lpwstr>
  </property>
  <property fmtid="{D5CDD505-2E9C-101B-9397-08002B2CF9AE}" pid="3" name="currfile">
    <vt:lpwstr>\\cdchnas-evs02\home$\mleco\aer - final decision ausnet services tx 2017-22 - ebss model (AER2017-000061).xlsx</vt:lpwstr>
  </property>
  <property fmtid="{D5CDD505-2E9C-101B-9397-08002B2CF9AE}" pid="4" name="cf">
    <vt:lpwstr>\\cdchnas-evs02\home$\mleco\aer - final decision ausnet services tx 2017-22 - ebss model (AER2017-000061).xlsx</vt:lpwstr>
  </property>
</Properties>
</file>