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AER\EBSS\14. EvoEnergy, AGN(SA), Amadeus 2021-26\AGN (SA)\"/>
    </mc:Choice>
  </mc:AlternateContent>
  <bookViews>
    <workbookView xWindow="0" yWindow="0" windowWidth="19200" windowHeight="6765"/>
  </bookViews>
  <sheets>
    <sheet name="ECM " sheetId="12" r:id="rId1"/>
  </sheets>
  <calcPr calcId="162913"/>
</workbook>
</file>

<file path=xl/calcChain.xml><?xml version="1.0" encoding="utf-8"?>
<calcChain xmlns="http://schemas.openxmlformats.org/spreadsheetml/2006/main">
  <c r="N15" i="12" l="1"/>
  <c r="L50" i="12" l="1"/>
  <c r="K50" i="12"/>
  <c r="J50" i="12"/>
  <c r="I50" i="12"/>
  <c r="H50" i="12"/>
  <c r="G50" i="12"/>
  <c r="F50" i="12"/>
  <c r="E50" i="12"/>
  <c r="D50" i="12"/>
  <c r="C50" i="12"/>
  <c r="B45" i="12"/>
  <c r="B44" i="12"/>
  <c r="L36" i="12"/>
  <c r="K36" i="12"/>
  <c r="J36" i="12"/>
  <c r="I36" i="12"/>
  <c r="H36" i="12"/>
  <c r="G36" i="12"/>
  <c r="F36" i="12"/>
  <c r="E36" i="12"/>
  <c r="D36" i="12"/>
  <c r="C36" i="12"/>
  <c r="M16" i="12"/>
  <c r="L16" i="12"/>
  <c r="K16" i="12"/>
  <c r="J16" i="12"/>
  <c r="I16" i="12"/>
  <c r="H16" i="12"/>
  <c r="G16" i="12"/>
  <c r="F16" i="12"/>
  <c r="E16" i="12"/>
  <c r="N16" i="12"/>
  <c r="M17" i="12" l="1"/>
  <c r="S42" i="12"/>
  <c r="S49" i="12"/>
  <c r="S47" i="12"/>
  <c r="L17" i="12" l="1"/>
  <c r="R44" i="12" s="1"/>
  <c r="S44" i="12"/>
  <c r="S46" i="12"/>
  <c r="S48" i="12"/>
  <c r="S50" i="12" s="1"/>
  <c r="S45" i="12"/>
  <c r="R42" i="12"/>
  <c r="R49" i="12"/>
  <c r="R46" i="12" l="1"/>
  <c r="R48" i="12"/>
  <c r="R45" i="12"/>
  <c r="R47" i="12"/>
  <c r="K17" i="12"/>
  <c r="Q45" i="12" s="1"/>
  <c r="R50" i="12"/>
  <c r="Q49" i="12"/>
  <c r="Q47" i="12"/>
  <c r="Q42" i="12"/>
  <c r="J17" i="12"/>
  <c r="Q44" i="12"/>
  <c r="Q46" i="12" l="1"/>
  <c r="Q48" i="12"/>
  <c r="P49" i="12"/>
  <c r="P47" i="12"/>
  <c r="P45" i="12"/>
  <c r="P42" i="12"/>
  <c r="P44" i="12"/>
  <c r="I17" i="12"/>
  <c r="P48" i="12"/>
  <c r="P46" i="12"/>
  <c r="Q50" i="12"/>
  <c r="P50" i="12" l="1"/>
  <c r="O44" i="12"/>
  <c r="R35" i="12"/>
  <c r="Q34" i="12"/>
  <c r="T33" i="12"/>
  <c r="P33" i="12"/>
  <c r="S32" i="12"/>
  <c r="R31" i="12"/>
  <c r="Q30" i="12"/>
  <c r="T28" i="12"/>
  <c r="P28" i="12"/>
  <c r="H17" i="12"/>
  <c r="T31" i="12"/>
  <c r="S30" i="12"/>
  <c r="R28" i="12"/>
  <c r="S35" i="12"/>
  <c r="R34" i="12"/>
  <c r="Q33" i="12"/>
  <c r="P32" i="12"/>
  <c r="O49" i="12"/>
  <c r="O47" i="12"/>
  <c r="O45" i="12"/>
  <c r="Q35" i="12"/>
  <c r="T34" i="12"/>
  <c r="P34" i="12"/>
  <c r="S33" i="12"/>
  <c r="R32" i="12"/>
  <c r="Q31" i="12"/>
  <c r="T30" i="12"/>
  <c r="P30" i="12"/>
  <c r="S28" i="12"/>
  <c r="T35" i="12"/>
  <c r="P35" i="12"/>
  <c r="S34" i="12"/>
  <c r="R33" i="12"/>
  <c r="Q32" i="12"/>
  <c r="P31" i="12"/>
  <c r="O48" i="12"/>
  <c r="O46" i="12"/>
  <c r="O42" i="12"/>
  <c r="T32" i="12"/>
  <c r="S31" i="12"/>
  <c r="Q28" i="12"/>
  <c r="R30" i="12"/>
  <c r="S36" i="12" l="1"/>
  <c r="Q36" i="12"/>
  <c r="O50" i="12"/>
  <c r="N48" i="12"/>
  <c r="N46" i="12"/>
  <c r="N42" i="12"/>
  <c r="N44" i="12"/>
  <c r="G17" i="12"/>
  <c r="N49" i="12"/>
  <c r="N47" i="12"/>
  <c r="N45" i="12"/>
  <c r="R36" i="12"/>
  <c r="P36" i="12"/>
  <c r="T36" i="12"/>
  <c r="F17" i="12" l="1"/>
  <c r="R55" i="12"/>
  <c r="N50" i="12"/>
  <c r="S55" i="12"/>
  <c r="Q55" i="12"/>
  <c r="T50" i="12"/>
  <c r="E17" i="12" l="1"/>
  <c r="T63" i="12"/>
  <c r="V63" i="12"/>
  <c r="S63" i="12"/>
  <c r="U63" i="12"/>
  <c r="W63" i="12"/>
  <c r="T55" i="12"/>
  <c r="S62" i="12"/>
  <c r="T62" i="12"/>
  <c r="V62" i="12"/>
  <c r="R62" i="12"/>
  <c r="U62" i="12"/>
  <c r="W64" i="12"/>
  <c r="T64" i="12"/>
  <c r="V64" i="12"/>
  <c r="X64" i="12"/>
  <c r="U64" i="12"/>
  <c r="Y65" i="12" l="1"/>
  <c r="Y66" i="12" s="1"/>
  <c r="D17" i="12"/>
  <c r="X65" i="12"/>
  <c r="V65" i="12"/>
  <c r="U65" i="12"/>
  <c r="W65" i="12"/>
  <c r="X66" i="12" l="1"/>
  <c r="O34" i="12"/>
  <c r="O33" i="12"/>
  <c r="O35" i="12"/>
  <c r="N35" i="12"/>
  <c r="N28" i="12"/>
  <c r="N32" i="12"/>
  <c r="N34" i="12"/>
  <c r="O32" i="12"/>
  <c r="O31" i="12"/>
  <c r="O28" i="12"/>
  <c r="N33" i="12"/>
  <c r="N31" i="12"/>
  <c r="N30" i="12"/>
  <c r="O30" i="12"/>
  <c r="W66" i="12"/>
  <c r="V66" i="12"/>
  <c r="V68" i="12" s="1"/>
  <c r="Y68" i="12"/>
  <c r="X68" i="12"/>
  <c r="O36" i="12" l="1"/>
  <c r="N36" i="12"/>
  <c r="W68" i="12"/>
  <c r="P55" i="12" l="1"/>
  <c r="U61" i="12" l="1"/>
  <c r="Q61" i="12"/>
  <c r="S61" i="12"/>
  <c r="T61" i="12"/>
  <c r="R61" i="12"/>
  <c r="U66" i="12" l="1"/>
  <c r="U68" i="12" l="1"/>
  <c r="Z66" i="12"/>
  <c r="Z68" i="12" l="1"/>
</calcChain>
</file>

<file path=xl/sharedStrings.xml><?xml version="1.0" encoding="utf-8"?>
<sst xmlns="http://schemas.openxmlformats.org/spreadsheetml/2006/main" count="114" uniqueCount="59">
  <si>
    <t>AGN (SA)</t>
  </si>
  <si>
    <t>REGULATORY REPORTING STATEMENT</t>
  </si>
  <si>
    <t>Actual</t>
  </si>
  <si>
    <t>2016-17</t>
  </si>
  <si>
    <t>2017-18</t>
  </si>
  <si>
    <t>2018-19</t>
  </si>
  <si>
    <t>2009-10</t>
  </si>
  <si>
    <t>2019-20</t>
  </si>
  <si>
    <t>2010-11</t>
  </si>
  <si>
    <t>2020-21</t>
  </si>
  <si>
    <t>2011-12</t>
  </si>
  <si>
    <t>2021-22</t>
  </si>
  <si>
    <t>2012-13</t>
  </si>
  <si>
    <t>2022-23</t>
  </si>
  <si>
    <t>2013-14</t>
  </si>
  <si>
    <t>2023-24</t>
  </si>
  <si>
    <t>2014-15</t>
  </si>
  <si>
    <t>2024-25</t>
  </si>
  <si>
    <t>2015-16</t>
  </si>
  <si>
    <t>2025-26</t>
  </si>
  <si>
    <t>Forthcoming regulatory control period</t>
  </si>
  <si>
    <t>Current regulatory control period</t>
  </si>
  <si>
    <t>Intstructions</t>
  </si>
  <si>
    <t>Actual and estimated inflation</t>
  </si>
  <si>
    <t>Estimated</t>
  </si>
  <si>
    <t xml:space="preserve">Inflation rate (per cent) </t>
  </si>
  <si>
    <t>Previous period</t>
  </si>
  <si>
    <t xml:space="preserve">Approved excludable costs - allowance </t>
  </si>
  <si>
    <t>Debt raising costs</t>
  </si>
  <si>
    <t xml:space="preserve">$m, Actual </t>
  </si>
  <si>
    <t>Approved excludable costs</t>
  </si>
  <si>
    <t>Movements in provisions related to opex</t>
  </si>
  <si>
    <t>Carryover</t>
  </si>
  <si>
    <t>Total</t>
  </si>
  <si>
    <t>ABS CPI index - June (rebased)</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</si>
  <si>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theme="1"/>
        <rFont val="Arial"/>
        <family val="2"/>
      </rPr>
      <t>n</t>
    </r>
    <r>
      <rPr>
        <sz val="12"/>
        <color theme="1"/>
        <rFont val="Arial"/>
        <family val="2"/>
      </rPr>
      <t xml:space="preserve"> = (F</t>
    </r>
    <r>
      <rPr>
        <vertAlign val="subscript"/>
        <sz val="14"/>
        <color theme="1"/>
        <rFont val="Arial"/>
        <family val="2"/>
      </rPr>
      <t>n</t>
    </r>
    <r>
      <rPr>
        <sz val="12"/>
        <color theme="1"/>
        <rFont val="Arial"/>
        <family val="2"/>
      </rPr>
      <t xml:space="preserve"> – A</t>
    </r>
    <r>
      <rPr>
        <vertAlign val="subscript"/>
        <sz val="14"/>
        <color theme="1"/>
        <rFont val="Arial"/>
        <family val="2"/>
      </rPr>
      <t>n</t>
    </r>
    <r>
      <rPr>
        <sz val="12"/>
        <color theme="1"/>
        <rFont val="Arial"/>
        <family val="2"/>
      </rPr>
      <t>) – (F</t>
    </r>
    <r>
      <rPr>
        <vertAlign val="subscript"/>
        <sz val="14"/>
        <color theme="1"/>
        <rFont val="Arial"/>
        <family val="2"/>
      </rPr>
      <t>n-1</t>
    </r>
    <r>
      <rPr>
        <sz val="12"/>
        <color theme="1"/>
        <rFont val="Arial"/>
        <family val="2"/>
      </rPr>
      <t xml:space="preserve"> – A</t>
    </r>
    <r>
      <rPr>
        <vertAlign val="subscript"/>
        <sz val="14"/>
        <color theme="1"/>
        <rFont val="Arial"/>
        <family val="2"/>
      </rPr>
      <t>n-1</t>
    </r>
    <r>
      <rPr>
        <sz val="12"/>
        <color theme="1"/>
        <rFont val="Arial"/>
        <family val="2"/>
      </rPr>
      <t>) + (F</t>
    </r>
    <r>
      <rPr>
        <vertAlign val="subscript"/>
        <sz val="14"/>
        <color theme="1"/>
        <rFont val="Arial"/>
        <family val="2"/>
      </rPr>
      <t>b</t>
    </r>
    <r>
      <rPr>
        <sz val="12"/>
        <color theme="1"/>
        <rFont val="Arial"/>
        <family val="2"/>
      </rPr>
      <t xml:space="preserve"> – A</t>
    </r>
    <r>
      <rPr>
        <vertAlign val="subscript"/>
        <sz val="14"/>
        <color theme="1"/>
        <rFont val="Arial"/>
        <family val="2"/>
      </rPr>
      <t>b</t>
    </r>
    <r>
      <rPr>
        <sz val="12"/>
        <color theme="1"/>
        <rFont val="Arial"/>
        <family val="2"/>
      </rPr>
      <t>)
where F</t>
    </r>
    <r>
      <rPr>
        <vertAlign val="subscript"/>
        <sz val="14"/>
        <color theme="1"/>
        <rFont val="Arial"/>
        <family val="2"/>
      </rPr>
      <t>n</t>
    </r>
    <r>
      <rPr>
        <sz val="12"/>
        <color theme="1"/>
        <rFont val="Arial"/>
        <family val="2"/>
      </rPr>
      <t xml:space="preserve"> is the forecast opex we approved for the first year, and A</t>
    </r>
    <r>
      <rPr>
        <vertAlign val="subscript"/>
        <sz val="14"/>
        <color theme="1"/>
        <rFont val="Arial"/>
        <family val="2"/>
      </rPr>
      <t>n</t>
    </r>
    <r>
      <rPr>
        <sz val="12"/>
        <color theme="1"/>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</si>
  <si>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Base year non-recurrent efficiency gain ($m)</t>
  </si>
  <si>
    <r>
      <t xml:space="preserve">Base year for the previous period </t>
    </r>
    <r>
      <rPr>
        <b/>
        <sz val="9"/>
        <color rgb="FFFF0000"/>
        <rFont val="Calibri"/>
        <family val="2"/>
        <scheme val="minor"/>
      </rPr>
      <t>(drop down menu)</t>
    </r>
  </si>
  <si>
    <t>EFFICIENCY CARRYOVER MECHANISM</t>
  </si>
  <si>
    <t>7.5.1 -  The carryover amounts that arise from applying the ECM during the current regulatory control period</t>
  </si>
  <si>
    <t>7.5.1.1 - Opex allowance applicable to ECM (ECM target)</t>
  </si>
  <si>
    <t>Forecast opex for ECM purposes</t>
  </si>
  <si>
    <t>7.5.1.2 - Actual and estimated opex applicable to ECM</t>
  </si>
  <si>
    <t>Actual opex for ECM purposes</t>
  </si>
  <si>
    <t>Capitalisation policy changes (clause 5.1(j))</t>
  </si>
  <si>
    <t>Approved pass through event costs (clause 5.1(i))</t>
  </si>
  <si>
    <t>Total opex allowance (inc DRC inc UAFG)</t>
  </si>
  <si>
    <t>Total opex (inc DRC inc UAFG)</t>
  </si>
  <si>
    <t>$m, real June 2011</t>
  </si>
  <si>
    <t>$m, real June 2016</t>
  </si>
  <si>
    <t>$m, real June 2021</t>
  </si>
  <si>
    <t>AGN (SA) is required to populate all input cells (yellow) in this worksheet.</t>
  </si>
  <si>
    <t>2021-22 to 2025-26</t>
  </si>
  <si>
    <t>AGN (SA) to nominate base year used to forecast opex 
(drop down menu)</t>
  </si>
  <si>
    <t>Incremental gain $m, real June 2021</t>
  </si>
  <si>
    <t>Total Carryover Amount ($m, June 2021)</t>
  </si>
  <si>
    <t>PTRM inputs ($m, June 2021)</t>
  </si>
  <si>
    <t>Reconstructed cumulative index (2020-21=1)</t>
  </si>
  <si>
    <t>Unaccounted for gas (clause 5.1(h)(i))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</si>
</sst>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2]* #,##0.00_);_([$€-2]* \(#,##0.00\);_([$€-2]* &quot;-&quot;??_)"/>
    <numFmt numFmtId="169" formatCode="_-* #,##0.00_-;[Red]\(#,##0.00\)_-;_-* &quot;-&quot;??_-;_-@_-"/>
    <numFmt numFmtId="170" formatCode="mm/dd/yy"/>
    <numFmt numFmtId="171" formatCode="0_);[Red]\(0\)"/>
    <numFmt numFmtId="172" formatCode="0.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0.0"/>
    <numFmt numFmtId="186" formatCode="_-* #,##0_-;\-* #,##0_-;_-* &quot;-&quot;??_-;_-@_-"/>
    <numFmt numFmtId="187" formatCode="_-* #,##0.0_-;\-* #,##0.0_-;_-* &quot;-&quot;??_-;_-@_-"/>
    <numFmt numFmtId="188" formatCode="#,##0_ ;\(#,##0\)_ "/>
    <numFmt numFmtId="189" formatCode="#,##0.0_ ;\-#,##0.0\ "/>
    <numFmt numFmtId="190" formatCode="#,##0;\(#,##0\)"/>
    <numFmt numFmtId="191" formatCode="_-* #,##0.0000_-;\-* #,##0.0000_-;_-* &quot;-&quot;??_-;_-@_-"/>
    <numFmt numFmtId="192" formatCode="0.0000"/>
    <numFmt numFmtId="193" formatCode="0.000"/>
  </numFmts>
  <fonts count="8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b/>
      <sz val="11"/>
      <name val="Calibri"/>
      <family val="2"/>
      <scheme val="minor"/>
    </font>
    <font>
      <sz val="10"/>
      <color theme="1"/>
      <name val="Arial"/>
      <family val="2"/>
    </font>
    <font>
      <sz val="11"/>
      <name val="Calibri"/>
      <family val="2"/>
      <scheme val="minor"/>
    </font>
    <font>
      <sz val="9"/>
      <name val="Arial"/>
      <family val="2"/>
    </font>
    <font>
      <b/>
      <sz val="11"/>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2"/>
      <color theme="0"/>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Calibri"/>
      <family val="2"/>
      <scheme val="minor"/>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0"/>
      <color theme="0"/>
      <name val="Arial"/>
      <family val="2"/>
    </font>
    <font>
      <vertAlign val="superscript"/>
      <sz val="5"/>
      <name val="Arial"/>
      <family val="2"/>
    </font>
    <font>
      <sz val="12"/>
      <name val="Arial"/>
      <family val="2"/>
    </font>
    <font>
      <sz val="12"/>
      <color theme="1"/>
      <name val="Arial"/>
      <family val="2"/>
    </font>
    <font>
      <vertAlign val="subscript"/>
      <sz val="14"/>
      <color theme="1"/>
      <name val="Arial"/>
      <family val="2"/>
    </font>
    <font>
      <b/>
      <sz val="11"/>
      <color rgb="FFFF0000"/>
      <name val="Calibri"/>
      <family val="2"/>
      <scheme val="minor"/>
    </font>
    <font>
      <b/>
      <sz val="9"/>
      <color rgb="FFFF0000"/>
      <name val="Calibri"/>
      <family val="2"/>
      <scheme val="minor"/>
    </font>
  </fonts>
  <fills count="55">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solid">
        <fgColor rgb="FFFFFFCC"/>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1" tint="0.249977111117893"/>
        <bgColor indexed="64"/>
      </patternFill>
    </fill>
    <fill>
      <patternFill patternType="solid">
        <fgColor rgb="FFFFC7CE"/>
        <bgColor indexed="64"/>
      </patternFill>
    </fill>
    <fill>
      <patternFill patternType="solid">
        <fgColor indexed="22"/>
        <bgColor auto="1"/>
      </patternFill>
    </fill>
  </fills>
  <borders count="136">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style="thin">
        <color theme="0" tint="-0.34998626667073579"/>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style="medium">
        <color auto="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thin">
        <color indexed="64"/>
      </right>
      <top style="medium">
        <color auto="1"/>
      </top>
      <bottom style="thin">
        <color theme="0" tint="-0.34998626667073579"/>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top style="thin">
        <color indexed="49"/>
      </top>
      <bottom style="double">
        <color indexed="49"/>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top/>
      <bottom style="medium">
        <color auto="1"/>
      </bottom>
      <diagonal/>
    </border>
    <border>
      <left style="thin">
        <color theme="0" tint="-0.34998626667073579"/>
      </left>
      <right/>
      <top style="thin">
        <color theme="0" tint="-0.34998626667073579"/>
      </top>
      <bottom style="medium">
        <color auto="1"/>
      </bottom>
      <diagonal/>
    </border>
    <border>
      <left/>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indexed="64"/>
      </right>
      <top style="medium">
        <color auto="1"/>
      </top>
      <bottom style="thin">
        <color theme="0" tint="-0.34998626667073579"/>
      </bottom>
      <diagonal/>
    </border>
    <border>
      <left/>
      <right style="thin">
        <color theme="0" tint="-0.24994659260841701"/>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style="thin">
        <color theme="0" tint="-0.24994659260841701"/>
      </left>
      <right style="medium">
        <color indexed="64"/>
      </right>
      <top style="thin">
        <color theme="0" tint="-0.24994659260841701"/>
      </top>
      <bottom/>
      <diagonal/>
    </border>
    <border>
      <left/>
      <right style="thin">
        <color indexed="64"/>
      </right>
      <top style="medium">
        <color indexed="64"/>
      </top>
      <bottom style="thin">
        <color indexed="64"/>
      </bottom>
      <diagonal/>
    </border>
    <border>
      <left style="thin">
        <color theme="0" tint="-0.34998626667073579"/>
      </left>
      <right style="medium">
        <color indexed="64"/>
      </right>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auto="1"/>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diagonal/>
    </border>
    <border>
      <left style="thin">
        <color theme="0" tint="-0.34998626667073579"/>
      </left>
      <right style="thin">
        <color indexed="64"/>
      </right>
      <top/>
      <bottom/>
      <diagonal/>
    </border>
    <border>
      <left/>
      <right style="thin">
        <color indexed="64"/>
      </right>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theme="0" tint="-0.24994659260841701"/>
      </right>
      <top/>
      <bottom style="thin">
        <color theme="0" tint="-0.24994659260841701"/>
      </bottom>
      <diagonal/>
    </border>
    <border>
      <left style="medium">
        <color indexed="64"/>
      </left>
      <right style="thin">
        <color theme="0" tint="-0.34998626667073579"/>
      </right>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medium">
        <color indexed="64"/>
      </top>
      <bottom style="medium">
        <color indexed="64"/>
      </bottom>
      <diagonal/>
    </border>
    <border>
      <left/>
      <right style="thin">
        <color theme="0" tint="-0.24994659260841701"/>
      </right>
      <top/>
      <bottom style="thin">
        <color theme="0" tint="-0.24994659260841701"/>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theme="0" tint="-0.34998626667073579"/>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s>
  <cellStyleXfs count="710">
    <xf numFmtId="0" fontId="0" fillId="0" borderId="0"/>
    <xf numFmtId="9" fontId="1" fillId="0" borderId="0" applyFont="0" applyFill="0" applyBorder="0" applyAlignment="0" applyProtection="0"/>
    <xf numFmtId="0" fontId="4" fillId="0" borderId="0"/>
    <xf numFmtId="0" fontId="4" fillId="0" borderId="0"/>
    <xf numFmtId="0" fontId="1" fillId="0" borderId="0"/>
    <xf numFmtId="0" fontId="4" fillId="0" borderId="0"/>
    <xf numFmtId="0" fontId="1" fillId="0" borderId="0"/>
    <xf numFmtId="0" fontId="1" fillId="0" borderId="0"/>
    <xf numFmtId="0" fontId="4" fillId="8" borderId="0"/>
    <xf numFmtId="0" fontId="4" fillId="0" borderId="0"/>
    <xf numFmtId="168" fontId="4" fillId="0" borderId="0"/>
    <xf numFmtId="0" fontId="4" fillId="0" borderId="0"/>
    <xf numFmtId="168" fontId="4" fillId="0" borderId="0"/>
    <xf numFmtId="168" fontId="4" fillId="0" borderId="0"/>
    <xf numFmtId="0" fontId="13" fillId="0" borderId="0"/>
    <xf numFmtId="0" fontId="13"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169" fontId="15" fillId="0" borderId="0"/>
    <xf numFmtId="169" fontId="15" fillId="0" borderId="0"/>
    <xf numFmtId="0" fontId="16" fillId="12" borderId="0" applyNumberFormat="0" applyBorder="0" applyAlignment="0" applyProtection="0"/>
    <xf numFmtId="0" fontId="1" fillId="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 fillId="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7" fillId="22" borderId="0" applyNumberFormat="0" applyBorder="0" applyAlignment="0" applyProtection="0"/>
    <xf numFmtId="0" fontId="17" fillId="27" borderId="0" applyNumberFormat="0" applyBorder="0" applyAlignment="0" applyProtection="0"/>
    <xf numFmtId="0" fontId="16" fillId="2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6" fillId="21" borderId="0" applyNumberFormat="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8" fillId="0" borderId="0"/>
    <xf numFmtId="165" fontId="19" fillId="0" borderId="0" applyFont="0" applyFill="0" applyBorder="0" applyAlignment="0" applyProtection="0"/>
    <xf numFmtId="0" fontId="20" fillId="31" borderId="0" applyNumberFormat="0" applyBorder="0" applyAlignment="0" applyProtection="0"/>
    <xf numFmtId="0" fontId="21" fillId="0" borderId="0" applyNumberFormat="0" applyFill="0" applyBorder="0" applyAlignment="0"/>
    <xf numFmtId="166" fontId="4" fillId="32" borderId="0" applyNumberFormat="0" applyFont="0" applyBorder="0" applyAlignment="0">
      <alignment horizontal="right"/>
    </xf>
    <xf numFmtId="166" fontId="4" fillId="32" borderId="0" applyNumberFormat="0" applyFont="0" applyBorder="0" applyAlignment="0">
      <alignment horizontal="right"/>
    </xf>
    <xf numFmtId="166" fontId="4" fillId="32" borderId="0" applyNumberFormat="0" applyFont="0" applyBorder="0" applyAlignment="0">
      <alignment horizontal="right"/>
    </xf>
    <xf numFmtId="166" fontId="4" fillId="32" borderId="0" applyNumberFormat="0" applyFont="0" applyBorder="0" applyAlignment="0">
      <alignment horizontal="right"/>
    </xf>
    <xf numFmtId="0" fontId="22" fillId="0" borderId="0" applyNumberFormat="0" applyFill="0" applyBorder="0" applyAlignment="0">
      <protection locked="0"/>
    </xf>
    <xf numFmtId="0" fontId="23" fillId="15" borderId="34" applyNumberFormat="0" applyAlignment="0" applyProtection="0"/>
    <xf numFmtId="0" fontId="23" fillId="15" borderId="34" applyNumberFormat="0" applyAlignment="0" applyProtection="0"/>
    <xf numFmtId="0" fontId="23" fillId="15" borderId="34" applyNumberFormat="0" applyAlignment="0" applyProtection="0"/>
    <xf numFmtId="0" fontId="23" fillId="15" borderId="34" applyNumberFormat="0" applyAlignment="0" applyProtection="0"/>
    <xf numFmtId="0" fontId="23" fillId="15" borderId="34" applyNumberFormat="0" applyAlignment="0" applyProtection="0"/>
    <xf numFmtId="0" fontId="23" fillId="15" borderId="34" applyNumberFormat="0" applyAlignment="0" applyProtection="0"/>
    <xf numFmtId="0" fontId="23" fillId="15" borderId="34" applyNumberFormat="0" applyAlignment="0" applyProtection="0"/>
    <xf numFmtId="0" fontId="24" fillId="33" borderId="35" applyNumberFormat="0" applyAlignment="0" applyProtection="0"/>
    <xf numFmtId="0" fontId="24" fillId="33" borderId="35" applyNumberFormat="0" applyAlignment="0" applyProtection="0"/>
    <xf numFmtId="166" fontId="4" fillId="0" borderId="0" applyFont="0" applyFill="0" applyBorder="0" applyAlignment="0" applyProtection="0"/>
    <xf numFmtId="0" fontId="2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6" fillId="0" borderId="0" applyFont="0" applyFill="0" applyBorder="0" applyAlignment="0" applyProtection="0"/>
    <xf numFmtId="164" fontId="4" fillId="0" borderId="0" applyFont="0" applyFill="0" applyBorder="0" applyAlignment="0" applyProtection="0"/>
    <xf numFmtId="164" fontId="1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164" fontId="26"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3" fontId="2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9" fontId="8" fillId="34" borderId="10">
      <alignment horizontal="center" vertical="center" wrapText="1"/>
    </xf>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168" fontId="16" fillId="0" borderId="0" applyFont="0" applyFill="0" applyBorder="0" applyAlignment="0" applyProtection="0"/>
    <xf numFmtId="0" fontId="30" fillId="0" borderId="0" applyNumberForma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31" fillId="0" borderId="0"/>
    <xf numFmtId="0" fontId="32" fillId="0" borderId="0"/>
    <xf numFmtId="0" fontId="33" fillId="39" borderId="0" applyNumberFormat="0" applyBorder="0" applyAlignment="0" applyProtection="0"/>
    <xf numFmtId="0" fontId="7" fillId="0" borderId="0" applyFill="0" applyBorder="0">
      <alignment vertical="center"/>
    </xf>
    <xf numFmtId="0" fontId="34" fillId="0" borderId="37" applyNumberFormat="0" applyFill="0" applyAlignment="0" applyProtection="0"/>
    <xf numFmtId="0" fontId="7" fillId="0" borderId="0" applyFill="0" applyBorder="0">
      <alignment vertical="center"/>
    </xf>
    <xf numFmtId="0" fontId="35" fillId="0" borderId="0" applyFill="0" applyBorder="0">
      <alignment vertical="center"/>
    </xf>
    <xf numFmtId="0" fontId="36" fillId="0" borderId="38" applyNumberFormat="0" applyFill="0" applyAlignment="0" applyProtection="0"/>
    <xf numFmtId="0" fontId="35" fillId="0" borderId="0" applyFill="0" applyBorder="0">
      <alignment vertical="center"/>
    </xf>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8" fillId="0" borderId="0" applyFill="0" applyBorder="0">
      <alignment vertical="center"/>
    </xf>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8" fillId="0" borderId="0" applyFill="0" applyBorder="0">
      <alignment vertical="center"/>
    </xf>
    <xf numFmtId="0" fontId="15" fillId="0" borderId="0" applyFill="0" applyBorder="0">
      <alignment vertical="center"/>
    </xf>
    <xf numFmtId="0" fontId="37" fillId="0" borderId="0" applyNumberFormat="0" applyFill="0" applyBorder="0" applyAlignment="0" applyProtection="0"/>
    <xf numFmtId="0" fontId="15" fillId="0" borderId="0" applyFill="0" applyBorder="0">
      <alignment vertical="center"/>
    </xf>
    <xf numFmtId="172" fontId="39" fillId="0" borderId="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41" fillId="0" borderId="0" applyNumberFormat="0" applyFill="0" applyBorder="0" applyAlignment="0" applyProtection="0">
      <alignment vertical="top"/>
      <protection locked="0"/>
    </xf>
    <xf numFmtId="0" fontId="44" fillId="0" borderId="0" applyFill="0" applyBorder="0">
      <alignment horizontal="center" vertical="center"/>
      <protection locked="0"/>
    </xf>
    <xf numFmtId="0" fontId="45" fillId="0" borderId="0" applyFill="0" applyBorder="0">
      <alignment horizontal="left" vertical="center"/>
      <protection locked="0"/>
    </xf>
    <xf numFmtId="173" fontId="4" fillId="40" borderId="0" applyFont="0" applyBorder="0">
      <alignment horizontal="right"/>
    </xf>
    <xf numFmtId="172" fontId="4" fillId="40" borderId="0" applyFont="0" applyBorder="0" applyAlignment="0"/>
    <xf numFmtId="173" fontId="4" fillId="40" borderId="0" applyFont="0" applyBorder="0">
      <alignment horizontal="right"/>
    </xf>
    <xf numFmtId="0" fontId="46" fillId="13" borderId="34" applyNumberFormat="0" applyAlignment="0" applyProtection="0"/>
    <xf numFmtId="0" fontId="46" fillId="13" borderId="34" applyNumberFormat="0" applyAlignment="0" applyProtection="0"/>
    <xf numFmtId="0" fontId="46" fillId="13" borderId="34" applyNumberFormat="0" applyAlignment="0" applyProtection="0"/>
    <xf numFmtId="0" fontId="46" fillId="13" borderId="34" applyNumberFormat="0" applyAlignment="0" applyProtection="0"/>
    <xf numFmtId="0" fontId="46" fillId="13" borderId="34" applyNumberFormat="0" applyAlignment="0" applyProtection="0"/>
    <xf numFmtId="0" fontId="46" fillId="13" borderId="34" applyNumberFormat="0" applyAlignment="0" applyProtection="0"/>
    <xf numFmtId="0" fontId="46" fillId="13" borderId="34" applyNumberFormat="0" applyAlignment="0" applyProtection="0"/>
    <xf numFmtId="166" fontId="4" fillId="41" borderId="0" applyFont="0" applyBorder="0" applyAlignment="0">
      <alignment horizontal="right"/>
      <protection locked="0"/>
    </xf>
    <xf numFmtId="166" fontId="4" fillId="41" borderId="0" applyFont="0" applyBorder="0" applyAlignment="0">
      <alignment horizontal="right"/>
      <protection locked="0"/>
    </xf>
    <xf numFmtId="166" fontId="4" fillId="41" borderId="0" applyFont="0" applyBorder="0" applyAlignment="0">
      <alignment horizontal="right"/>
      <protection locked="0"/>
    </xf>
    <xf numFmtId="166" fontId="4" fillId="41" borderId="0" applyFont="0" applyBorder="0" applyAlignment="0">
      <alignment horizontal="right"/>
      <protection locked="0"/>
    </xf>
    <xf numFmtId="166" fontId="4" fillId="41" borderId="0" applyFont="0" applyBorder="0" applyAlignment="0">
      <alignment horizontal="right"/>
      <protection locked="0"/>
    </xf>
    <xf numFmtId="166" fontId="4" fillId="41" borderId="0" applyFont="0" applyBorder="0" applyAlignment="0">
      <alignment horizontal="right"/>
      <protection locked="0"/>
    </xf>
    <xf numFmtId="166" fontId="4" fillId="42" borderId="0" applyFont="0" applyBorder="0" applyAlignment="0">
      <alignment horizontal="right"/>
      <protection locked="0"/>
    </xf>
    <xf numFmtId="10" fontId="4" fillId="42" borderId="0" applyFont="0" applyBorder="0">
      <alignment horizontal="right"/>
      <protection locked="0"/>
    </xf>
    <xf numFmtId="166" fontId="4" fillId="42" borderId="0" applyFont="0" applyBorder="0" applyAlignment="0">
      <alignment horizontal="right"/>
      <protection locked="0"/>
    </xf>
    <xf numFmtId="3" fontId="4" fillId="43" borderId="0" applyFont="0" applyBorder="0">
      <protection locked="0"/>
    </xf>
    <xf numFmtId="172" fontId="35" fillId="43" borderId="0" applyBorder="0" applyAlignment="0">
      <protection locked="0"/>
    </xf>
    <xf numFmtId="174" fontId="4" fillId="44" borderId="0" applyFont="0" applyBorder="0">
      <alignment horizontal="right"/>
      <protection locked="0"/>
    </xf>
    <xf numFmtId="174" fontId="4" fillId="44" borderId="0" applyFont="0" applyBorder="0">
      <alignment horizontal="right"/>
      <protection locked="0"/>
    </xf>
    <xf numFmtId="174" fontId="4" fillId="44" borderId="0" applyFont="0" applyBorder="0">
      <alignment horizontal="right"/>
      <protection locked="0"/>
    </xf>
    <xf numFmtId="166" fontId="4" fillId="40" borderId="0" applyFont="0" applyBorder="0">
      <alignment horizontal="right"/>
      <protection locked="0"/>
    </xf>
    <xf numFmtId="166" fontId="4" fillId="40" borderId="0" applyFont="0" applyBorder="0">
      <alignment horizontal="right"/>
      <protection locked="0"/>
    </xf>
    <xf numFmtId="166" fontId="4" fillId="40" borderId="0" applyFont="0" applyBorder="0">
      <alignment horizontal="right"/>
      <protection locked="0"/>
    </xf>
    <xf numFmtId="175" fontId="1" fillId="35" borderId="17">
      <protection locked="0"/>
    </xf>
    <xf numFmtId="175" fontId="1" fillId="35" borderId="17">
      <protection locked="0"/>
    </xf>
    <xf numFmtId="175" fontId="1" fillId="35" borderId="17">
      <protection locked="0"/>
    </xf>
    <xf numFmtId="49" fontId="1" fillId="35" borderId="17" applyFont="0" applyAlignment="0">
      <alignment horizontal="left" vertical="center" wrapText="1"/>
      <protection locked="0"/>
    </xf>
    <xf numFmtId="49" fontId="1" fillId="35" borderId="17" applyFont="0" applyAlignment="0">
      <alignment horizontal="left" vertical="center" wrapText="1"/>
      <protection locked="0"/>
    </xf>
    <xf numFmtId="49" fontId="1" fillId="35" borderId="17" applyFont="0" applyAlignment="0">
      <alignment horizontal="left" vertical="center" wrapText="1"/>
      <protection locked="0"/>
    </xf>
    <xf numFmtId="172" fontId="47" fillId="45" borderId="0" applyBorder="0" applyAlignment="0"/>
    <xf numFmtId="0" fontId="15" fillId="32" borderId="0"/>
    <xf numFmtId="0" fontId="48" fillId="0" borderId="40" applyNumberFormat="0" applyFill="0" applyAlignment="0" applyProtection="0"/>
    <xf numFmtId="173" fontId="11" fillId="32" borderId="41" applyFont="0" applyBorder="0" applyAlignment="0"/>
    <xf numFmtId="172" fontId="35" fillId="32" borderId="0" applyFont="0" applyBorder="0" applyAlignment="0"/>
    <xf numFmtId="176" fontId="49" fillId="0" borderId="0"/>
    <xf numFmtId="0" fontId="50" fillId="0" borderId="0" applyFill="0" applyBorder="0">
      <alignment horizontal="left" vertical="center"/>
    </xf>
    <xf numFmtId="0" fontId="51" fillId="16" borderId="0" applyNumberFormat="0" applyBorder="0" applyAlignment="0" applyProtection="0"/>
    <xf numFmtId="175" fontId="1" fillId="4" borderId="17"/>
    <xf numFmtId="175" fontId="1" fillId="4" borderId="17"/>
    <xf numFmtId="175" fontId="1" fillId="4" borderId="17"/>
    <xf numFmtId="177" fontId="52" fillId="0" borderId="0"/>
    <xf numFmtId="0" fontId="4" fillId="0" borderId="0"/>
    <xf numFmtId="0" fontId="4" fillId="0" borderId="0"/>
    <xf numFmtId="0" fontId="4" fillId="0" borderId="0"/>
    <xf numFmtId="0" fontId="4" fillId="8" borderId="0"/>
    <xf numFmtId="0" fontId="1" fillId="0" borderId="0"/>
    <xf numFmtId="0" fontId="4" fillId="0" borderId="0" applyFill="0"/>
    <xf numFmtId="0" fontId="4" fillId="0" borderId="0" applyFill="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8" borderId="0"/>
    <xf numFmtId="0" fontId="4" fillId="8" borderId="0"/>
    <xf numFmtId="0" fontId="4" fillId="0" borderId="0"/>
    <xf numFmtId="0" fontId="1" fillId="0" borderId="0">
      <protection locked="0"/>
    </xf>
    <xf numFmtId="0" fontId="4" fillId="0" borderId="0"/>
    <xf numFmtId="0" fontId="26" fillId="0" borderId="0"/>
    <xf numFmtId="0" fontId="16" fillId="0" borderId="0"/>
    <xf numFmtId="0" fontId="16" fillId="0" borderId="0"/>
    <xf numFmtId="0" fontId="4" fillId="0" borderId="0"/>
    <xf numFmtId="0" fontId="4" fillId="0" borderId="0"/>
    <xf numFmtId="0" fontId="4" fillId="0" borderId="0"/>
    <xf numFmtId="0" fontId="4" fillId="0" borderId="0" applyFill="0"/>
    <xf numFmtId="0" fontId="4" fillId="0" borderId="0"/>
    <xf numFmtId="0" fontId="4" fillId="0" borderId="0" applyFill="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protection locked="0"/>
    </xf>
    <xf numFmtId="0" fontId="4" fillId="0" borderId="0"/>
    <xf numFmtId="0" fontId="4" fillId="8" borderId="0"/>
    <xf numFmtId="0" fontId="4" fillId="0" borderId="0"/>
    <xf numFmtId="0" fontId="4" fillId="8"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protection locked="0"/>
    </xf>
    <xf numFmtId="0" fontId="4" fillId="0" borderId="0"/>
    <xf numFmtId="0" fontId="4" fillId="0" borderId="0"/>
    <xf numFmtId="0" fontId="4" fillId="0" borderId="0"/>
    <xf numFmtId="0" fontId="4" fillId="0" borderId="0"/>
    <xf numFmtId="0" fontId="4" fillId="0" borderId="0" applyFill="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Fill="0"/>
    <xf numFmtId="0" fontId="4" fillId="0" borderId="0"/>
    <xf numFmtId="0" fontId="1" fillId="0" borderId="0"/>
    <xf numFmtId="0" fontId="4" fillId="0" borderId="0"/>
    <xf numFmtId="0" fontId="4" fillId="0" borderId="0"/>
    <xf numFmtId="0" fontId="4" fillId="0" borderId="0"/>
    <xf numFmtId="0" fontId="4" fillId="0" borderId="0"/>
    <xf numFmtId="0" fontId="16" fillId="0" borderId="0"/>
    <xf numFmtId="0" fontId="4" fillId="0" borderId="0"/>
    <xf numFmtId="0" fontId="16" fillId="0" borderId="0"/>
    <xf numFmtId="0" fontId="19" fillId="0" borderId="0"/>
    <xf numFmtId="0" fontId="4" fillId="8" borderId="0"/>
    <xf numFmtId="0" fontId="4" fillId="8"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4" fillId="14" borderId="42" applyNumberFormat="0" applyFont="0" applyAlignment="0" applyProtection="0"/>
    <xf numFmtId="0" fontId="53" fillId="15" borderId="43" applyNumberFormat="0" applyAlignment="0" applyProtection="0"/>
    <xf numFmtId="0" fontId="53" fillId="15" borderId="43" applyNumberFormat="0" applyAlignment="0" applyProtection="0"/>
    <xf numFmtId="0" fontId="53" fillId="15" borderId="43" applyNumberFormat="0" applyAlignment="0" applyProtection="0"/>
    <xf numFmtId="0" fontId="53" fillId="15" borderId="43" applyNumberFormat="0" applyAlignment="0" applyProtection="0"/>
    <xf numFmtId="0" fontId="53" fillId="15" borderId="43" applyNumberFormat="0" applyAlignment="0" applyProtection="0"/>
    <xf numFmtId="0" fontId="53" fillId="15" borderId="43" applyNumberFormat="0" applyAlignment="0" applyProtection="0"/>
    <xf numFmtId="0" fontId="53" fillId="15" borderId="43" applyNumberFormat="0" applyAlignment="0" applyProtection="0"/>
    <xf numFmtId="178" fontId="4" fillId="0" borderId="0" applyFill="0" applyBorder="0"/>
    <xf numFmtId="178" fontId="4" fillId="0" borderId="0" applyFill="0" applyBorder="0"/>
    <xf numFmtId="17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54" fillId="0" borderId="0"/>
    <xf numFmtId="0" fontId="38" fillId="0" borderId="0" applyFill="0" applyBorder="0">
      <alignment vertical="center"/>
    </xf>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179" fontId="55" fillId="0" borderId="8"/>
    <xf numFmtId="0" fontId="56" fillId="0" borderId="5">
      <alignment horizontal="center"/>
    </xf>
    <xf numFmtId="0" fontId="56" fillId="0" borderId="5">
      <alignment horizontal="center"/>
    </xf>
    <xf numFmtId="0" fontId="56" fillId="0" borderId="5">
      <alignment horizontal="center"/>
    </xf>
    <xf numFmtId="0" fontId="56" fillId="0" borderId="5">
      <alignment horizontal="center"/>
    </xf>
    <xf numFmtId="0" fontId="56" fillId="0" borderId="5">
      <alignment horizontal="center"/>
    </xf>
    <xf numFmtId="0" fontId="56" fillId="0" borderId="5">
      <alignment horizontal="center"/>
    </xf>
    <xf numFmtId="0" fontId="56" fillId="0" borderId="5">
      <alignment horizontal="center"/>
    </xf>
    <xf numFmtId="0" fontId="56" fillId="0" borderId="5">
      <alignment horizontal="center"/>
    </xf>
    <xf numFmtId="0" fontId="56" fillId="0" borderId="5">
      <alignment horizontal="center"/>
    </xf>
    <xf numFmtId="0" fontId="56" fillId="0" borderId="5">
      <alignment horizontal="center"/>
    </xf>
    <xf numFmtId="0" fontId="56" fillId="0" borderId="5">
      <alignment horizontal="center"/>
    </xf>
    <xf numFmtId="3" fontId="25" fillId="0" borderId="0" applyFont="0" applyFill="0" applyBorder="0" applyAlignment="0" applyProtection="0"/>
    <xf numFmtId="0" fontId="25" fillId="46" borderId="0" applyNumberFormat="0" applyFont="0" applyBorder="0" applyAlignment="0" applyProtection="0"/>
    <xf numFmtId="180" fontId="4" fillId="0" borderId="0"/>
    <xf numFmtId="180" fontId="4" fillId="0" borderId="0"/>
    <xf numFmtId="180" fontId="4" fillId="0" borderId="0"/>
    <xf numFmtId="181" fontId="15" fillId="0" borderId="0" applyFill="0" applyBorder="0">
      <alignment horizontal="right" vertical="center"/>
    </xf>
    <xf numFmtId="182" fontId="15" fillId="0" borderId="0" applyFill="0" applyBorder="0">
      <alignment horizontal="right" vertical="center"/>
    </xf>
    <xf numFmtId="183" fontId="15" fillId="0" borderId="0" applyFill="0" applyBorder="0">
      <alignment horizontal="right" vertical="center"/>
    </xf>
    <xf numFmtId="175" fontId="6" fillId="35" borderId="21">
      <alignment horizontal="right" indent="2"/>
      <protection locked="0"/>
    </xf>
    <xf numFmtId="0" fontId="4" fillId="14" borderId="0" applyNumberFormat="0" applyFont="0" applyBorder="0" applyAlignment="0" applyProtection="0"/>
    <xf numFmtId="0" fontId="4" fillId="14" borderId="0" applyNumberFormat="0" applyFont="0" applyBorder="0" applyAlignment="0" applyProtection="0"/>
    <xf numFmtId="0" fontId="4" fillId="15" borderId="0" applyNumberFormat="0" applyFont="0" applyBorder="0" applyAlignment="0" applyProtection="0"/>
    <xf numFmtId="0" fontId="4" fillId="15" borderId="0" applyNumberFormat="0" applyFont="0" applyBorder="0" applyAlignment="0" applyProtection="0"/>
    <xf numFmtId="0" fontId="4" fillId="17" borderId="0" applyNumberFormat="0" applyFont="0" applyBorder="0" applyAlignment="0" applyProtection="0"/>
    <xf numFmtId="0" fontId="4" fillId="1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7" borderId="0" applyNumberFormat="0" applyFont="0" applyBorder="0" applyAlignment="0" applyProtection="0"/>
    <xf numFmtId="0" fontId="4" fillId="1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57" fillId="0" borderId="0" applyNumberFormat="0" applyFill="0" applyBorder="0" applyAlignment="0" applyProtection="0"/>
    <xf numFmtId="0" fontId="58" fillId="47"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9" fillId="0" borderId="0"/>
    <xf numFmtId="15" fontId="4" fillId="0" borderId="0"/>
    <xf numFmtId="15" fontId="4" fillId="0" borderId="0"/>
    <xf numFmtId="15" fontId="4" fillId="0" borderId="0"/>
    <xf numFmtId="10" fontId="4" fillId="0" borderId="0"/>
    <xf numFmtId="10" fontId="4" fillId="0" borderId="0"/>
    <xf numFmtId="10" fontId="4" fillId="0" borderId="0"/>
    <xf numFmtId="0" fontId="60" fillId="48" borderId="44" applyBorder="0" applyProtection="0">
      <alignment horizontal="centerContinuous" vertical="center"/>
    </xf>
    <xf numFmtId="0" fontId="61" fillId="0" borderId="0" applyBorder="0" applyProtection="0">
      <alignment vertical="center"/>
    </xf>
    <xf numFmtId="0" fontId="62" fillId="0" borderId="0">
      <alignment horizontal="left"/>
    </xf>
    <xf numFmtId="0" fontId="62" fillId="0" borderId="9" applyFill="0" applyBorder="0" applyProtection="0">
      <alignment horizontal="left" vertical="top"/>
    </xf>
    <xf numFmtId="0" fontId="58" fillId="49" borderId="0">
      <alignment horizontal="left" vertical="center"/>
      <protection locked="0"/>
    </xf>
    <xf numFmtId="0" fontId="63" fillId="11" borderId="0">
      <alignment vertical="center"/>
      <protection locked="0"/>
    </xf>
    <xf numFmtId="49" fontId="4" fillId="0" borderId="0" applyFont="0" applyFill="0" applyBorder="0" applyAlignment="0" applyProtection="0"/>
    <xf numFmtId="0" fontId="64" fillId="0" borderId="0"/>
    <xf numFmtId="49" fontId="4" fillId="0" borderId="0" applyFont="0" applyFill="0" applyBorder="0" applyAlignment="0" applyProtection="0"/>
    <xf numFmtId="0" fontId="65" fillId="0" borderId="0"/>
    <xf numFmtId="0" fontId="65" fillId="0" borderId="0"/>
    <xf numFmtId="0" fontId="64" fillId="0" borderId="0"/>
    <xf numFmtId="176" fontId="66" fillId="0" borderId="0"/>
    <xf numFmtId="0" fontId="57" fillId="0" borderId="0" applyNumberFormat="0" applyFill="0" applyBorder="0" applyAlignment="0" applyProtection="0"/>
    <xf numFmtId="0" fontId="67" fillId="0" borderId="0" applyFill="0" applyBorder="0">
      <alignment horizontal="left" vertical="center"/>
      <protection locked="0"/>
    </xf>
    <xf numFmtId="0" fontId="64" fillId="0" borderId="0"/>
    <xf numFmtId="0" fontId="68" fillId="0" borderId="0" applyFill="0" applyBorder="0">
      <alignment horizontal="left" vertical="center"/>
      <protection locked="0"/>
    </xf>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69" fillId="0" borderId="0" applyNumberFormat="0" applyFill="0" applyBorder="0" applyAlignment="0" applyProtection="0"/>
    <xf numFmtId="184" fontId="4" fillId="0" borderId="44" applyBorder="0" applyProtection="0">
      <alignment horizontal="right"/>
    </xf>
    <xf numFmtId="184" fontId="4" fillId="0" borderId="44" applyBorder="0" applyProtection="0">
      <alignment horizontal="right"/>
    </xf>
    <xf numFmtId="184" fontId="4" fillId="0" borderId="44" applyBorder="0" applyProtection="0">
      <alignment horizontal="right"/>
    </xf>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4" fillId="0" borderId="0"/>
    <xf numFmtId="0" fontId="4" fillId="8" borderId="0"/>
    <xf numFmtId="0" fontId="4" fillId="8" borderId="0"/>
    <xf numFmtId="0" fontId="4" fillId="8"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6" fillId="0" borderId="5">
      <alignment horizontal="center"/>
    </xf>
    <xf numFmtId="0" fontId="56" fillId="0" borderId="5">
      <alignment horizontal="center"/>
    </xf>
    <xf numFmtId="0" fontId="56" fillId="0" borderId="5">
      <alignment horizontal="center"/>
    </xf>
    <xf numFmtId="0" fontId="1" fillId="0" borderId="0"/>
    <xf numFmtId="0" fontId="1" fillId="0" borderId="0"/>
    <xf numFmtId="0" fontId="4" fillId="0" borderId="0"/>
    <xf numFmtId="0" fontId="1" fillId="0" borderId="0"/>
    <xf numFmtId="0" fontId="1" fillId="0" borderId="0"/>
    <xf numFmtId="0" fontId="1" fillId="0" borderId="0"/>
  </cellStyleXfs>
  <cellXfs count="310">
    <xf numFmtId="0" fontId="0" fillId="0" borderId="0" xfId="0"/>
    <xf numFmtId="0" fontId="0" fillId="0" borderId="0" xfId="0" applyAlignment="1">
      <alignment vertical="center"/>
    </xf>
    <xf numFmtId="0" fontId="0" fillId="0" borderId="0" xfId="0" applyBorder="1"/>
    <xf numFmtId="0" fontId="6" fillId="5" borderId="0" xfId="5" applyFont="1" applyFill="1" applyProtection="1"/>
    <xf numFmtId="0" fontId="58" fillId="48" borderId="0" xfId="5" applyFont="1" applyFill="1" applyBorder="1" applyAlignment="1" applyProtection="1">
      <alignment vertical="center"/>
    </xf>
    <xf numFmtId="0" fontId="58" fillId="48" borderId="0" xfId="0" applyFont="1" applyFill="1" applyBorder="1" applyAlignment="1" applyProtection="1">
      <alignment vertical="center"/>
    </xf>
    <xf numFmtId="0" fontId="58" fillId="48" borderId="0" xfId="0" applyFont="1" applyFill="1" applyAlignment="1" applyProtection="1">
      <alignment vertical="center" wrapText="1"/>
    </xf>
    <xf numFmtId="0" fontId="0" fillId="0" borderId="0" xfId="0" applyProtection="1"/>
    <xf numFmtId="0" fontId="0" fillId="5" borderId="0" xfId="0" applyFill="1" applyProtection="1"/>
    <xf numFmtId="0" fontId="58" fillId="48" borderId="0" xfId="0" applyFont="1" applyFill="1" applyBorder="1" applyAlignment="1" applyProtection="1">
      <alignment horizontal="left" vertical="center"/>
    </xf>
    <xf numFmtId="0" fontId="58" fillId="49" borderId="0" xfId="652" applyProtection="1">
      <alignment horizontal="left" vertical="center"/>
    </xf>
    <xf numFmtId="0" fontId="7" fillId="0" borderId="0" xfId="0" applyFont="1" applyAlignment="1" applyProtection="1">
      <alignment horizontal="left" wrapText="1"/>
    </xf>
    <xf numFmtId="0" fontId="0" fillId="5" borderId="0" xfId="0" applyFill="1" applyAlignment="1" applyProtection="1">
      <alignment horizontal="left" vertical="top" wrapText="1"/>
    </xf>
    <xf numFmtId="0" fontId="50" fillId="4" borderId="26" xfId="0" applyFont="1" applyFill="1" applyBorder="1" applyAlignment="1" applyProtection="1">
      <alignment horizontal="left" vertical="center"/>
    </xf>
    <xf numFmtId="0" fontId="50" fillId="4" borderId="27" xfId="0" applyFont="1" applyFill="1" applyBorder="1" applyAlignment="1" applyProtection="1">
      <alignment horizontal="left" vertical="center"/>
    </xf>
    <xf numFmtId="0" fontId="0" fillId="5" borderId="0" xfId="0" applyFill="1" applyAlignment="1" applyProtection="1">
      <alignment vertical="center"/>
    </xf>
    <xf numFmtId="0" fontId="5" fillId="7" borderId="62" xfId="0" quotePrefix="1" applyFont="1" applyFill="1" applyBorder="1" applyAlignment="1" applyProtection="1">
      <alignment horizontal="right" vertical="center"/>
    </xf>
    <xf numFmtId="0" fontId="5" fillId="7" borderId="62" xfId="0" applyFont="1" applyFill="1" applyBorder="1" applyAlignment="1" applyProtection="1">
      <alignment horizontal="right" vertical="center"/>
    </xf>
    <xf numFmtId="0" fontId="5" fillId="7" borderId="63" xfId="0" applyFont="1" applyFill="1" applyBorder="1" applyAlignment="1" applyProtection="1">
      <alignment horizontal="right" vertical="center"/>
    </xf>
    <xf numFmtId="185" fontId="7" fillId="4" borderId="64" xfId="0" applyNumberFormat="1" applyFont="1" applyFill="1" applyBorder="1" applyAlignment="1" applyProtection="1">
      <alignment vertical="center"/>
    </xf>
    <xf numFmtId="0" fontId="4" fillId="0" borderId="22" xfId="0" applyFont="1" applyFill="1" applyBorder="1" applyAlignment="1" applyProtection="1">
      <alignment horizontal="left" vertical="center" wrapText="1" indent="1"/>
    </xf>
    <xf numFmtId="0" fontId="0" fillId="0" borderId="0" xfId="0" applyFill="1" applyProtection="1"/>
    <xf numFmtId="0" fontId="9" fillId="5" borderId="22" xfId="0" applyFont="1" applyFill="1" applyBorder="1" applyAlignment="1" applyProtection="1">
      <alignment horizontal="left" vertical="center" wrapText="1" indent="1"/>
    </xf>
    <xf numFmtId="0" fontId="9" fillId="5" borderId="11" xfId="0" applyFont="1" applyFill="1" applyBorder="1" applyAlignment="1" applyProtection="1">
      <alignment horizontal="left" vertical="center" wrapText="1" indent="1"/>
    </xf>
    <xf numFmtId="10" fontId="4" fillId="5" borderId="67" xfId="1" applyNumberFormat="1" applyFont="1" applyFill="1" applyBorder="1" applyAlignment="1" applyProtection="1">
      <alignment horizontal="right" vertical="center" wrapText="1"/>
    </xf>
    <xf numFmtId="0" fontId="9" fillId="5" borderId="68" xfId="0" applyFont="1" applyFill="1" applyBorder="1" applyAlignment="1" applyProtection="1">
      <alignment horizontal="left" vertical="center" wrapText="1" indent="1"/>
    </xf>
    <xf numFmtId="185" fontId="7" fillId="4" borderId="69" xfId="0" applyNumberFormat="1" applyFont="1" applyFill="1" applyBorder="1" applyAlignment="1" applyProtection="1">
      <alignment vertical="center"/>
    </xf>
    <xf numFmtId="2" fontId="4" fillId="5" borderId="70" xfId="1" applyNumberFormat="1" applyFont="1" applyFill="1" applyBorder="1" applyAlignment="1" applyProtection="1">
      <alignment horizontal="right" vertical="center" wrapText="1"/>
    </xf>
    <xf numFmtId="2" fontId="4" fillId="5" borderId="65" xfId="1" applyNumberFormat="1" applyFont="1" applyFill="1" applyBorder="1" applyAlignment="1" applyProtection="1">
      <alignment horizontal="right" vertical="center" wrapText="1"/>
    </xf>
    <xf numFmtId="0" fontId="9" fillId="5" borderId="0" xfId="0" applyFont="1" applyFill="1" applyBorder="1" applyAlignment="1" applyProtection="1">
      <alignment horizontal="left" vertical="center" wrapText="1" indent="1"/>
    </xf>
    <xf numFmtId="0" fontId="6" fillId="0" borderId="0" xfId="0" applyFont="1" applyBorder="1" applyProtection="1"/>
    <xf numFmtId="185" fontId="4" fillId="5" borderId="0" xfId="1" applyNumberFormat="1" applyFont="1" applyFill="1" applyBorder="1" applyAlignment="1" applyProtection="1">
      <alignment horizontal="right" vertical="center" wrapText="1"/>
    </xf>
    <xf numFmtId="2" fontId="7" fillId="0" borderId="0" xfId="0" applyNumberFormat="1" applyFont="1" applyFill="1" applyBorder="1" applyAlignment="1" applyProtection="1">
      <alignment horizontal="center"/>
    </xf>
    <xf numFmtId="0" fontId="6" fillId="5" borderId="0" xfId="0" applyFont="1" applyFill="1" applyBorder="1" applyProtection="1"/>
    <xf numFmtId="0" fontId="28" fillId="11" borderId="0" xfId="653" applyFont="1">
      <alignment vertical="center"/>
      <protection locked="0"/>
    </xf>
    <xf numFmtId="0" fontId="71" fillId="11" borderId="0" xfId="653" applyFont="1">
      <alignment vertical="center"/>
      <protection locked="0"/>
    </xf>
    <xf numFmtId="0" fontId="72" fillId="5" borderId="0" xfId="0" applyFont="1" applyFill="1" applyProtection="1"/>
    <xf numFmtId="0" fontId="73" fillId="4" borderId="26" xfId="0" applyFont="1" applyFill="1" applyBorder="1" applyAlignment="1" applyProtection="1">
      <alignment horizontal="left" vertical="center"/>
      <protection locked="0"/>
    </xf>
    <xf numFmtId="0" fontId="73" fillId="4" borderId="27" xfId="0" applyFont="1" applyFill="1" applyBorder="1" applyAlignment="1" applyProtection="1">
      <alignment horizontal="left" vertical="center"/>
      <protection locked="0"/>
    </xf>
    <xf numFmtId="0" fontId="73" fillId="4" borderId="28" xfId="0" applyFont="1" applyFill="1" applyBorder="1" applyAlignment="1" applyProtection="1">
      <alignment horizontal="left" vertical="center"/>
      <protection locked="0"/>
    </xf>
    <xf numFmtId="0" fontId="74" fillId="5" borderId="0" xfId="0" applyFont="1" applyFill="1" applyBorder="1" applyProtection="1"/>
    <xf numFmtId="0" fontId="6" fillId="5" borderId="0" xfId="0" applyFont="1" applyFill="1" applyProtection="1"/>
    <xf numFmtId="164" fontId="7" fillId="4" borderId="75" xfId="0" applyNumberFormat="1" applyFont="1" applyFill="1" applyBorder="1" applyAlignment="1" applyProtection="1">
      <alignment horizontal="left"/>
    </xf>
    <xf numFmtId="0" fontId="0" fillId="0" borderId="0" xfId="0" applyFill="1" applyAlignment="1" applyProtection="1">
      <alignment horizontal="right"/>
    </xf>
    <xf numFmtId="0" fontId="6" fillId="0" borderId="0" xfId="0" applyFont="1" applyProtection="1"/>
    <xf numFmtId="164" fontId="7" fillId="4" borderId="19" xfId="0" applyNumberFormat="1" applyFont="1" applyFill="1" applyBorder="1" applyAlignment="1" applyProtection="1">
      <alignment horizontal="left"/>
    </xf>
    <xf numFmtId="164" fontId="7" fillId="4" borderId="78" xfId="0" applyNumberFormat="1" applyFont="1" applyFill="1" applyBorder="1" applyAlignment="1" applyProtection="1">
      <alignment horizontal="left"/>
    </xf>
    <xf numFmtId="164" fontId="7" fillId="4" borderId="79" xfId="0" applyNumberFormat="1" applyFont="1" applyFill="1" applyBorder="1" applyAlignment="1" applyProtection="1">
      <alignment horizontal="left"/>
    </xf>
    <xf numFmtId="185" fontId="4" fillId="5" borderId="19" xfId="1" applyNumberFormat="1" applyFont="1" applyFill="1" applyBorder="1" applyAlignment="1" applyProtection="1">
      <alignment horizontal="right" wrapText="1"/>
    </xf>
    <xf numFmtId="186" fontId="6" fillId="0" borderId="0" xfId="0" applyNumberFormat="1" applyFont="1" applyFill="1" applyProtection="1"/>
    <xf numFmtId="0" fontId="0" fillId="0" borderId="0" xfId="0" applyFill="1" applyBorder="1" applyProtection="1"/>
    <xf numFmtId="186" fontId="7" fillId="0" borderId="0" xfId="0" applyNumberFormat="1" applyFont="1" applyFill="1" applyProtection="1"/>
    <xf numFmtId="0" fontId="6" fillId="0" borderId="0" xfId="0" applyFont="1" applyFill="1" applyProtection="1"/>
    <xf numFmtId="185" fontId="7" fillId="50" borderId="81" xfId="1" applyNumberFormat="1" applyFont="1" applyFill="1" applyBorder="1" applyAlignment="1" applyProtection="1">
      <alignment horizontal="right" wrapText="1"/>
    </xf>
    <xf numFmtId="185" fontId="7" fillId="50" borderId="82" xfId="1" applyNumberFormat="1" applyFont="1" applyFill="1" applyBorder="1" applyAlignment="1" applyProtection="1">
      <alignment horizontal="right" wrapText="1"/>
    </xf>
    <xf numFmtId="0" fontId="75" fillId="0" borderId="5" xfId="0" applyFont="1" applyFill="1" applyBorder="1" applyAlignment="1" applyProtection="1">
      <alignment vertical="center"/>
    </xf>
    <xf numFmtId="0" fontId="75" fillId="0" borderId="0" xfId="0" applyFont="1" applyFill="1" applyBorder="1" applyAlignment="1" applyProtection="1">
      <alignment vertical="center"/>
    </xf>
    <xf numFmtId="185" fontId="76" fillId="0" borderId="0" xfId="0" applyNumberFormat="1" applyFont="1" applyBorder="1" applyProtection="1"/>
    <xf numFmtId="0" fontId="6" fillId="0" borderId="5" xfId="0" applyFont="1" applyFill="1" applyBorder="1" applyProtection="1"/>
    <xf numFmtId="0" fontId="0" fillId="0" borderId="0" xfId="0" applyFill="1" applyBorder="1" applyAlignment="1" applyProtection="1">
      <alignment horizontal="right"/>
    </xf>
    <xf numFmtId="0" fontId="12" fillId="5" borderId="7" xfId="0" applyFont="1" applyFill="1" applyBorder="1" applyAlignment="1" applyProtection="1">
      <alignment vertical="center" wrapText="1"/>
    </xf>
    <xf numFmtId="0" fontId="6" fillId="0" borderId="0" xfId="0" applyFont="1" applyFill="1" applyAlignment="1" applyProtection="1">
      <alignment horizontal="right"/>
    </xf>
    <xf numFmtId="0" fontId="4" fillId="0" borderId="50" xfId="0" applyFont="1" applyBorder="1" applyAlignment="1" applyProtection="1">
      <alignment horizontal="left" vertical="center" wrapText="1" indent="1"/>
    </xf>
    <xf numFmtId="188" fontId="7" fillId="4" borderId="7" xfId="0" applyNumberFormat="1" applyFont="1" applyFill="1" applyBorder="1" applyAlignment="1" applyProtection="1">
      <alignment horizontal="right"/>
    </xf>
    <xf numFmtId="189" fontId="4" fillId="5" borderId="19" xfId="0" applyNumberFormat="1" applyFont="1" applyFill="1" applyBorder="1" applyAlignment="1" applyProtection="1">
      <alignment horizontal="right" vertical="center"/>
    </xf>
    <xf numFmtId="189" fontId="4" fillId="5" borderId="78" xfId="0" applyNumberFormat="1" applyFont="1" applyFill="1" applyBorder="1" applyAlignment="1" applyProtection="1">
      <alignment horizontal="right" vertical="center"/>
    </xf>
    <xf numFmtId="4" fontId="7" fillId="4" borderId="7" xfId="0" applyNumberFormat="1" applyFont="1" applyFill="1" applyBorder="1" applyAlignment="1" applyProtection="1">
      <alignment horizontal="right"/>
    </xf>
    <xf numFmtId="0" fontId="6" fillId="4" borderId="7" xfId="0" applyFont="1" applyFill="1" applyBorder="1" applyProtection="1"/>
    <xf numFmtId="0" fontId="7" fillId="50" borderId="69" xfId="0" applyFont="1" applyFill="1" applyBorder="1" applyAlignment="1" applyProtection="1">
      <alignment horizontal="right" wrapText="1"/>
    </xf>
    <xf numFmtId="0" fontId="6" fillId="0" borderId="0" xfId="0" applyFont="1" applyFill="1" applyAlignment="1" applyProtection="1"/>
    <xf numFmtId="0" fontId="0" fillId="0" borderId="0" xfId="0" applyFill="1" applyAlignment="1" applyProtection="1"/>
    <xf numFmtId="0" fontId="0" fillId="5" borderId="0" xfId="0" applyFill="1" applyAlignment="1" applyProtection="1"/>
    <xf numFmtId="0" fontId="7" fillId="4" borderId="60" xfId="0" applyFont="1" applyFill="1" applyBorder="1" applyAlignment="1" applyProtection="1">
      <alignment horizontal="left" vertical="center"/>
    </xf>
    <xf numFmtId="0" fontId="7" fillId="4" borderId="2" xfId="0" applyFont="1" applyFill="1" applyBorder="1" applyAlignment="1" applyProtection="1">
      <alignment horizontal="left" vertical="center"/>
    </xf>
    <xf numFmtId="0" fontId="7" fillId="4" borderId="3" xfId="0" applyFont="1" applyFill="1" applyBorder="1" applyAlignment="1" applyProtection="1">
      <alignment horizontal="left" vertical="center"/>
    </xf>
    <xf numFmtId="0" fontId="0" fillId="4" borderId="47" xfId="0" applyFill="1" applyBorder="1"/>
    <xf numFmtId="189" fontId="4" fillId="9" borderId="80" xfId="0" applyNumberFormat="1" applyFont="1" applyFill="1" applyBorder="1" applyAlignment="1" applyProtection="1">
      <alignment horizontal="right" vertical="center"/>
    </xf>
    <xf numFmtId="189" fontId="4" fillId="9" borderId="81" xfId="0" applyNumberFormat="1" applyFont="1" applyFill="1" applyBorder="1" applyAlignment="1" applyProtection="1">
      <alignment horizontal="right" vertical="center"/>
    </xf>
    <xf numFmtId="189" fontId="4" fillId="9" borderId="82" xfId="0" applyNumberFormat="1" applyFont="1" applyFill="1" applyBorder="1" applyAlignment="1" applyProtection="1">
      <alignment horizontal="right" vertical="center"/>
    </xf>
    <xf numFmtId="10" fontId="6" fillId="5" borderId="0" xfId="0" applyNumberFormat="1" applyFont="1" applyFill="1" applyProtection="1"/>
    <xf numFmtId="0" fontId="7" fillId="0" borderId="0" xfId="0" applyFont="1" applyFill="1" applyBorder="1" applyAlignment="1" applyProtection="1">
      <alignment horizontal="left"/>
    </xf>
    <xf numFmtId="0" fontId="59" fillId="4" borderId="26" xfId="0" applyFont="1" applyFill="1" applyBorder="1" applyAlignment="1" applyProtection="1">
      <alignment horizontal="left" vertical="center"/>
    </xf>
    <xf numFmtId="0" fontId="7" fillId="4" borderId="27" xfId="0" applyFont="1" applyFill="1" applyBorder="1" applyAlignment="1" applyProtection="1">
      <alignment horizontal="left" vertical="center"/>
    </xf>
    <xf numFmtId="0" fontId="59" fillId="4" borderId="2" xfId="0" applyFont="1" applyFill="1" applyBorder="1" applyAlignment="1" applyProtection="1">
      <alignment horizontal="left" vertical="center"/>
    </xf>
    <xf numFmtId="0" fontId="59" fillId="4" borderId="3" xfId="0" applyFont="1" applyFill="1" applyBorder="1" applyAlignment="1" applyProtection="1">
      <alignment horizontal="left" vertical="center"/>
    </xf>
    <xf numFmtId="0" fontId="7" fillId="5" borderId="1" xfId="0" applyFont="1" applyFill="1" applyBorder="1" applyAlignment="1" applyProtection="1">
      <alignment horizontal="left"/>
    </xf>
    <xf numFmtId="0" fontId="7" fillId="5" borderId="2" xfId="0" applyFont="1" applyFill="1" applyBorder="1" applyAlignment="1" applyProtection="1">
      <alignment horizontal="left"/>
    </xf>
    <xf numFmtId="0" fontId="7" fillId="5" borderId="6" xfId="0" applyFont="1" applyFill="1" applyBorder="1" applyAlignment="1" applyProtection="1">
      <alignment horizontal="left"/>
    </xf>
    <xf numFmtId="0" fontId="7" fillId="5" borderId="0" xfId="0" applyFont="1" applyFill="1" applyBorder="1" applyAlignment="1" applyProtection="1">
      <alignment horizontal="left"/>
    </xf>
    <xf numFmtId="0" fontId="7" fillId="34" borderId="23" xfId="0" applyFont="1" applyFill="1" applyBorder="1" applyAlignment="1" applyProtection="1">
      <alignment horizontal="centerContinuous" vertical="center"/>
    </xf>
    <xf numFmtId="0" fontId="7" fillId="34" borderId="24" xfId="0" applyFont="1" applyFill="1" applyBorder="1" applyAlignment="1" applyProtection="1">
      <alignment horizontal="centerContinuous" vertical="center"/>
    </xf>
    <xf numFmtId="0" fontId="7" fillId="34" borderId="25" xfId="0" applyFont="1" applyFill="1" applyBorder="1" applyAlignment="1" applyProtection="1">
      <alignment horizontal="centerContinuous" vertical="center"/>
    </xf>
    <xf numFmtId="0" fontId="7" fillId="34" borderId="54" xfId="0" applyFont="1" applyFill="1" applyBorder="1" applyAlignment="1" applyProtection="1">
      <alignment horizontal="centerContinuous" vertical="center"/>
    </xf>
    <xf numFmtId="0" fontId="7" fillId="34" borderId="84" xfId="0" applyFont="1" applyFill="1" applyBorder="1" applyAlignment="1" applyProtection="1">
      <alignment horizontal="centerContinuous" vertical="center"/>
    </xf>
    <xf numFmtId="0" fontId="7" fillId="6" borderId="85" xfId="0" applyFont="1" applyFill="1" applyBorder="1" applyAlignment="1" applyProtection="1">
      <alignment horizontal="right" vertical="center"/>
    </xf>
    <xf numFmtId="0" fontId="7" fillId="6" borderId="86" xfId="0" applyFont="1" applyFill="1" applyBorder="1" applyAlignment="1" applyProtection="1">
      <alignment horizontal="right" vertical="center"/>
    </xf>
    <xf numFmtId="0" fontId="7" fillId="51" borderId="86" xfId="0" applyFont="1" applyFill="1" applyBorder="1" applyAlignment="1" applyProtection="1">
      <alignment horizontal="right" vertical="center"/>
    </xf>
    <xf numFmtId="0" fontId="3" fillId="9" borderId="87" xfId="0" applyFont="1" applyFill="1" applyBorder="1"/>
    <xf numFmtId="189" fontId="4" fillId="32" borderId="0" xfId="0" applyNumberFormat="1" applyFont="1" applyFill="1" applyBorder="1" applyAlignment="1" applyProtection="1">
      <alignment horizontal="left" vertical="center"/>
    </xf>
    <xf numFmtId="189" fontId="4" fillId="5" borderId="80" xfId="0" applyNumberFormat="1" applyFont="1" applyFill="1" applyBorder="1" applyAlignment="1" applyProtection="1">
      <alignment horizontal="right" vertical="center"/>
    </xf>
    <xf numFmtId="189" fontId="4" fillId="5" borderId="67" xfId="0" applyNumberFormat="1" applyFont="1" applyFill="1" applyBorder="1" applyAlignment="1" applyProtection="1">
      <alignment horizontal="right" vertical="center"/>
    </xf>
    <xf numFmtId="189" fontId="4" fillId="5" borderId="89" xfId="0" applyNumberFormat="1" applyFont="1" applyFill="1" applyBorder="1" applyAlignment="1" applyProtection="1">
      <alignment horizontal="right" vertical="center"/>
    </xf>
    <xf numFmtId="189" fontId="4" fillId="32" borderId="0" xfId="0" applyNumberFormat="1" applyFont="1" applyFill="1" applyBorder="1" applyAlignment="1" applyProtection="1">
      <alignment horizontal="right" vertical="center"/>
    </xf>
    <xf numFmtId="189" fontId="4" fillId="5" borderId="46" xfId="0" applyNumberFormat="1" applyFont="1" applyFill="1" applyBorder="1" applyAlignment="1" applyProtection="1">
      <alignment horizontal="right" vertical="center"/>
    </xf>
    <xf numFmtId="189" fontId="4" fillId="5" borderId="90" xfId="0" applyNumberFormat="1" applyFont="1" applyFill="1" applyBorder="1" applyAlignment="1" applyProtection="1">
      <alignment horizontal="right" vertical="center"/>
    </xf>
    <xf numFmtId="189" fontId="4" fillId="5" borderId="68" xfId="0" applyNumberFormat="1" applyFont="1" applyFill="1" applyBorder="1" applyAlignment="1" applyProtection="1">
      <alignment horizontal="right" vertical="center"/>
    </xf>
    <xf numFmtId="189" fontId="4" fillId="5" borderId="91" xfId="0" applyNumberFormat="1" applyFont="1" applyFill="1" applyBorder="1" applyAlignment="1" applyProtection="1">
      <alignment horizontal="right" vertical="center"/>
    </xf>
    <xf numFmtId="189" fontId="4" fillId="32" borderId="5" xfId="0" applyNumberFormat="1" applyFont="1" applyFill="1" applyBorder="1" applyAlignment="1" applyProtection="1">
      <alignment horizontal="right" vertical="center"/>
    </xf>
    <xf numFmtId="0" fontId="6" fillId="0" borderId="0" xfId="0" applyFont="1" applyAlignment="1" applyProtection="1">
      <alignment horizontal="left"/>
    </xf>
    <xf numFmtId="0" fontId="6" fillId="0" borderId="0" xfId="0" applyFont="1" applyAlignment="1" applyProtection="1">
      <alignment horizontal="left" wrapText="1"/>
    </xf>
    <xf numFmtId="189" fontId="4" fillId="5" borderId="65" xfId="0" applyNumberFormat="1" applyFont="1" applyFill="1" applyBorder="1" applyAlignment="1" applyProtection="1">
      <alignment horizontal="right" vertical="center"/>
    </xf>
    <xf numFmtId="189" fontId="4" fillId="5" borderId="92" xfId="0" applyNumberFormat="1" applyFont="1" applyFill="1" applyBorder="1" applyAlignment="1" applyProtection="1">
      <alignment horizontal="right" vertical="center"/>
    </xf>
    <xf numFmtId="189" fontId="4" fillId="5" borderId="48" xfId="0" applyNumberFormat="1" applyFont="1" applyFill="1" applyBorder="1" applyAlignment="1" applyProtection="1">
      <alignment horizontal="right" vertical="center"/>
    </xf>
    <xf numFmtId="189" fontId="4" fillId="5" borderId="82" xfId="0" applyNumberFormat="1" applyFont="1" applyFill="1" applyBorder="1" applyAlignment="1" applyProtection="1">
      <alignment horizontal="right" vertical="center"/>
    </xf>
    <xf numFmtId="0" fontId="77" fillId="52" borderId="26" xfId="0" applyFont="1" applyFill="1" applyBorder="1" applyAlignment="1" applyProtection="1"/>
    <xf numFmtId="0" fontId="77" fillId="52" borderId="27" xfId="0" applyFont="1" applyFill="1" applyBorder="1" applyAlignment="1" applyProtection="1">
      <alignment wrapText="1"/>
    </xf>
    <xf numFmtId="189" fontId="77" fillId="52" borderId="27" xfId="0" applyNumberFormat="1" applyFont="1" applyFill="1" applyBorder="1" applyAlignment="1" applyProtection="1">
      <alignment horizontal="right"/>
    </xf>
    <xf numFmtId="189" fontId="77" fillId="52" borderId="28" xfId="0" applyNumberFormat="1" applyFont="1" applyFill="1" applyBorder="1" applyAlignment="1" applyProtection="1">
      <alignment horizontal="right"/>
    </xf>
    <xf numFmtId="189" fontId="77" fillId="52" borderId="93" xfId="0" applyNumberFormat="1" applyFont="1" applyFill="1" applyBorder="1" applyAlignment="1" applyProtection="1">
      <alignment horizontal="right"/>
    </xf>
    <xf numFmtId="189" fontId="77" fillId="52" borderId="94" xfId="0" applyNumberFormat="1" applyFont="1" applyFill="1" applyBorder="1" applyAlignment="1" applyProtection="1">
      <alignment horizontal="right"/>
    </xf>
    <xf numFmtId="189" fontId="77" fillId="52" borderId="95" xfId="0" applyNumberFormat="1" applyFont="1" applyFill="1" applyBorder="1" applyAlignment="1" applyProtection="1">
      <alignment horizontal="right"/>
    </xf>
    <xf numFmtId="189" fontId="77" fillId="52" borderId="26" xfId="0" applyNumberFormat="1" applyFont="1" applyFill="1" applyBorder="1" applyAlignment="1" applyProtection="1">
      <alignment horizontal="right"/>
    </xf>
    <xf numFmtId="189" fontId="77" fillId="52" borderId="10" xfId="0" applyNumberFormat="1" applyFont="1" applyFill="1" applyBorder="1" applyAlignment="1" applyProtection="1">
      <alignment horizontal="right"/>
    </xf>
    <xf numFmtId="0" fontId="7" fillId="5" borderId="27" xfId="0" applyFont="1" applyFill="1" applyBorder="1" applyAlignment="1" applyProtection="1">
      <alignment horizontal="left" wrapText="1"/>
    </xf>
    <xf numFmtId="189" fontId="7" fillId="5" borderId="27" xfId="0" applyNumberFormat="1" applyFont="1" applyFill="1" applyBorder="1" applyAlignment="1" applyProtection="1">
      <alignment horizontal="right" vertical="center"/>
    </xf>
    <xf numFmtId="0" fontId="77" fillId="52" borderId="26" xfId="0" applyFont="1" applyFill="1" applyBorder="1" applyAlignment="1" applyProtection="1">
      <alignment vertical="center"/>
    </xf>
    <xf numFmtId="0" fontId="77" fillId="52" borderId="27" xfId="0" applyFont="1" applyFill="1" applyBorder="1" applyAlignment="1" applyProtection="1">
      <alignment vertical="center"/>
    </xf>
    <xf numFmtId="2" fontId="7" fillId="52" borderId="27" xfId="0" applyNumberFormat="1" applyFont="1" applyFill="1" applyBorder="1" applyAlignment="1" applyProtection="1">
      <alignment horizontal="right"/>
    </xf>
    <xf numFmtId="2" fontId="7" fillId="52" borderId="28" xfId="0" applyNumberFormat="1" applyFont="1" applyFill="1" applyBorder="1" applyAlignment="1" applyProtection="1">
      <alignment horizontal="right"/>
    </xf>
    <xf numFmtId="189" fontId="77" fillId="52" borderId="96" xfId="0" applyNumberFormat="1" applyFont="1" applyFill="1" applyBorder="1" applyAlignment="1" applyProtection="1">
      <alignment horizontal="right" vertical="center"/>
    </xf>
    <xf numFmtId="189" fontId="77" fillId="52" borderId="27" xfId="0" applyNumberFormat="1" applyFont="1" applyFill="1" applyBorder="1" applyAlignment="1" applyProtection="1">
      <alignment horizontal="right" vertical="center"/>
    </xf>
    <xf numFmtId="0" fontId="4" fillId="0" borderId="0" xfId="0" applyFont="1" applyAlignment="1" applyProtection="1">
      <alignment horizontal="left"/>
    </xf>
    <xf numFmtId="0" fontId="78" fillId="0" borderId="0" xfId="0" applyFont="1" applyFill="1" applyAlignment="1" applyProtection="1">
      <alignment horizontal="center" wrapText="1"/>
    </xf>
    <xf numFmtId="0" fontId="2" fillId="0" borderId="0" xfId="0" applyFont="1" applyProtection="1"/>
    <xf numFmtId="0" fontId="10" fillId="5" borderId="0" xfId="0" applyFont="1" applyFill="1" applyProtection="1">
      <protection locked="0"/>
    </xf>
    <xf numFmtId="0" fontId="79" fillId="4" borderId="55" xfId="0" applyFont="1" applyFill="1" applyBorder="1" applyAlignment="1" applyProtection="1">
      <alignment horizontal="left"/>
    </xf>
    <xf numFmtId="0" fontId="50" fillId="4" borderId="49" xfId="0" applyFont="1" applyFill="1" applyBorder="1" applyAlignment="1" applyProtection="1">
      <alignment horizontal="left" wrapText="1"/>
      <protection locked="0"/>
    </xf>
    <xf numFmtId="0" fontId="50" fillId="4" borderId="56" xfId="0" applyFont="1" applyFill="1" applyBorder="1" applyAlignment="1" applyProtection="1">
      <alignment horizontal="left" wrapText="1"/>
      <protection locked="0"/>
    </xf>
    <xf numFmtId="0" fontId="10" fillId="5" borderId="0" xfId="0" applyFont="1" applyFill="1" applyProtection="1"/>
    <xf numFmtId="0" fontId="0" fillId="0" borderId="0" xfId="0" applyAlignment="1">
      <alignment vertical="top" wrapText="1"/>
    </xf>
    <xf numFmtId="0" fontId="4" fillId="0" borderId="51" xfId="0" applyFont="1" applyBorder="1" applyAlignment="1" applyProtection="1">
      <alignment horizontal="left" vertical="center" wrapText="1" indent="1"/>
    </xf>
    <xf numFmtId="0" fontId="4" fillId="0" borderId="68" xfId="0" applyFont="1" applyBorder="1" applyAlignment="1" applyProtection="1">
      <alignment horizontal="left" vertical="center" wrapText="1" indent="1"/>
    </xf>
    <xf numFmtId="0" fontId="73" fillId="4" borderId="2" xfId="0" applyFont="1" applyFill="1" applyBorder="1" applyAlignment="1" applyProtection="1">
      <alignment horizontal="left" vertical="center"/>
      <protection locked="0"/>
    </xf>
    <xf numFmtId="0" fontId="75" fillId="9" borderId="22" xfId="0" applyFont="1" applyFill="1" applyBorder="1" applyAlignment="1" applyProtection="1">
      <alignment horizontal="left" vertical="center" wrapText="1" indent="1"/>
    </xf>
    <xf numFmtId="185" fontId="4" fillId="5" borderId="30" xfId="1" applyNumberFormat="1" applyFont="1" applyFill="1" applyBorder="1" applyAlignment="1" applyProtection="1">
      <alignment horizontal="right" wrapText="1"/>
    </xf>
    <xf numFmtId="185" fontId="4" fillId="5" borderId="70" xfId="1" applyNumberFormat="1" applyFont="1" applyFill="1" applyBorder="1" applyAlignment="1" applyProtection="1">
      <alignment horizontal="right" wrapText="1"/>
    </xf>
    <xf numFmtId="185" fontId="4" fillId="5" borderId="31" xfId="1" applyNumberFormat="1" applyFont="1" applyFill="1" applyBorder="1" applyAlignment="1" applyProtection="1">
      <alignment horizontal="right" wrapText="1"/>
    </xf>
    <xf numFmtId="189" fontId="4" fillId="5" borderId="70" xfId="0" applyNumberFormat="1" applyFont="1" applyFill="1" applyBorder="1" applyAlignment="1" applyProtection="1">
      <alignment horizontal="right" vertical="center"/>
    </xf>
    <xf numFmtId="0" fontId="6" fillId="4" borderId="50" xfId="0" applyFont="1" applyFill="1" applyBorder="1" applyProtection="1"/>
    <xf numFmtId="185" fontId="4" fillId="0" borderId="97" xfId="0" applyNumberFormat="1" applyFont="1" applyFill="1" applyBorder="1" applyAlignment="1" applyProtection="1">
      <alignment vertical="center"/>
    </xf>
    <xf numFmtId="185" fontId="4" fillId="5" borderId="98" xfId="0" applyNumberFormat="1" applyFont="1" applyFill="1" applyBorder="1" applyAlignment="1" applyProtection="1">
      <alignment vertical="center" wrapText="1"/>
    </xf>
    <xf numFmtId="185" fontId="7" fillId="4" borderId="99" xfId="0" applyNumberFormat="1" applyFont="1" applyFill="1" applyBorder="1" applyAlignment="1" applyProtection="1">
      <alignment vertical="center"/>
    </xf>
    <xf numFmtId="0" fontId="5" fillId="9" borderId="16" xfId="0" applyFont="1" applyFill="1" applyBorder="1" applyAlignment="1" applyProtection="1"/>
    <xf numFmtId="0" fontId="0" fillId="34" borderId="100" xfId="0" applyFill="1" applyBorder="1" applyAlignment="1">
      <alignment horizontal="centerContinuous"/>
    </xf>
    <xf numFmtId="0" fontId="7" fillId="6" borderId="102" xfId="0" applyFont="1" applyFill="1" applyBorder="1" applyAlignment="1" applyProtection="1">
      <alignment horizontal="right" vertical="center"/>
    </xf>
    <xf numFmtId="10" fontId="4" fillId="5" borderId="72" xfId="1" applyNumberFormat="1" applyFont="1" applyFill="1" applyBorder="1" applyAlignment="1" applyProtection="1">
      <alignment horizontal="right" vertical="center" wrapText="1"/>
    </xf>
    <xf numFmtId="2" fontId="4" fillId="5" borderId="103" xfId="1" applyNumberFormat="1" applyFont="1" applyFill="1" applyBorder="1" applyAlignment="1" applyProtection="1">
      <alignment horizontal="right" vertical="center" wrapText="1"/>
    </xf>
    <xf numFmtId="189" fontId="4" fillId="5" borderId="76" xfId="0" applyNumberFormat="1" applyFont="1" applyFill="1" applyBorder="1" applyAlignment="1" applyProtection="1">
      <alignment horizontal="right" vertical="center"/>
    </xf>
    <xf numFmtId="189" fontId="4" fillId="5" borderId="104" xfId="0" applyNumberFormat="1" applyFont="1" applyFill="1" applyBorder="1" applyAlignment="1" applyProtection="1">
      <alignment horizontal="right" vertical="center"/>
    </xf>
    <xf numFmtId="189" fontId="4" fillId="32" borderId="47" xfId="0" applyNumberFormat="1" applyFont="1" applyFill="1" applyBorder="1" applyAlignment="1" applyProtection="1">
      <alignment horizontal="right" vertical="center"/>
    </xf>
    <xf numFmtId="189" fontId="4" fillId="5" borderId="105" xfId="0" applyNumberFormat="1" applyFont="1" applyFill="1" applyBorder="1" applyAlignment="1" applyProtection="1">
      <alignment horizontal="right" vertical="center"/>
    </xf>
    <xf numFmtId="0" fontId="0" fillId="4" borderId="50" xfId="0" applyFill="1" applyBorder="1"/>
    <xf numFmtId="0" fontId="59" fillId="4" borderId="1" xfId="0" applyFont="1" applyFill="1" applyBorder="1" applyAlignment="1" applyProtection="1">
      <alignment horizontal="left" vertical="center"/>
    </xf>
    <xf numFmtId="0" fontId="3" fillId="0" borderId="0" xfId="0" applyFont="1" applyAlignment="1">
      <alignment vertical="center"/>
    </xf>
    <xf numFmtId="185" fontId="4" fillId="35" borderId="17" xfId="0" applyNumberFormat="1" applyFont="1" applyFill="1" applyBorder="1" applyAlignment="1" applyProtection="1">
      <alignment vertical="center" wrapText="1"/>
      <protection locked="0"/>
    </xf>
    <xf numFmtId="0" fontId="0" fillId="0" borderId="0" xfId="0" quotePrefix="1"/>
    <xf numFmtId="0" fontId="5" fillId="0" borderId="0" xfId="0" applyFont="1"/>
    <xf numFmtId="190" fontId="5" fillId="35" borderId="4" xfId="0" applyNumberFormat="1" applyFont="1" applyFill="1" applyBorder="1" applyAlignment="1" applyProtection="1">
      <alignment horizontal="center"/>
    </xf>
    <xf numFmtId="185" fontId="7" fillId="4" borderId="17" xfId="0" applyNumberFormat="1" applyFont="1" applyFill="1" applyBorder="1" applyAlignment="1" applyProtection="1"/>
    <xf numFmtId="0" fontId="4" fillId="0" borderId="22" xfId="0" applyFont="1" applyBorder="1" applyAlignment="1" applyProtection="1">
      <alignment horizontal="left" vertical="center" wrapText="1" indent="3"/>
    </xf>
    <xf numFmtId="0" fontId="4" fillId="0" borderId="22" xfId="0" applyFont="1" applyBorder="1" applyAlignment="1" applyProtection="1">
      <alignment horizontal="left" vertical="center" wrapText="1" indent="1"/>
    </xf>
    <xf numFmtId="185" fontId="7" fillId="4" borderId="111" xfId="0" applyNumberFormat="1" applyFont="1" applyFill="1" applyBorder="1" applyAlignment="1" applyProtection="1"/>
    <xf numFmtId="185" fontId="4" fillId="35" borderId="111" xfId="0" applyNumberFormat="1" applyFont="1" applyFill="1" applyBorder="1" applyAlignment="1" applyProtection="1">
      <alignment vertical="center" wrapText="1"/>
      <protection locked="0"/>
    </xf>
    <xf numFmtId="185" fontId="4" fillId="35" borderId="112" xfId="0" applyNumberFormat="1" applyFont="1" applyFill="1" applyBorder="1" applyAlignment="1" applyProtection="1">
      <alignment vertical="center" wrapText="1"/>
      <protection locked="0"/>
    </xf>
    <xf numFmtId="185" fontId="4" fillId="35" borderId="109" xfId="0" applyNumberFormat="1" applyFont="1" applyFill="1" applyBorder="1" applyAlignment="1" applyProtection="1">
      <alignment vertical="center" wrapText="1"/>
      <protection locked="0"/>
    </xf>
    <xf numFmtId="185" fontId="4" fillId="35" borderId="18" xfId="0" applyNumberFormat="1" applyFont="1" applyFill="1" applyBorder="1" applyAlignment="1" applyProtection="1">
      <alignment vertical="center" wrapText="1"/>
      <protection locked="0"/>
    </xf>
    <xf numFmtId="185" fontId="4" fillId="35" borderId="110" xfId="0" applyNumberFormat="1" applyFont="1" applyFill="1" applyBorder="1" applyAlignment="1" applyProtection="1">
      <alignment vertical="center" wrapText="1"/>
      <protection locked="0"/>
    </xf>
    <xf numFmtId="185" fontId="7" fillId="4" borderId="18" xfId="0" applyNumberFormat="1" applyFont="1" applyFill="1" applyBorder="1" applyAlignment="1" applyProtection="1"/>
    <xf numFmtId="2" fontId="7" fillId="4" borderId="7" xfId="0" applyNumberFormat="1" applyFont="1" applyFill="1" applyBorder="1" applyAlignment="1" applyProtection="1"/>
    <xf numFmtId="2" fontId="7" fillId="4" borderId="50" xfId="0" applyNumberFormat="1" applyFont="1" applyFill="1" applyBorder="1" applyAlignment="1" applyProtection="1"/>
    <xf numFmtId="185" fontId="4" fillId="9" borderId="111" xfId="0" applyNumberFormat="1" applyFont="1" applyFill="1" applyBorder="1" applyAlignment="1" applyProtection="1">
      <alignment vertical="center" wrapText="1"/>
      <protection locked="0"/>
    </xf>
    <xf numFmtId="185" fontId="4" fillId="9" borderId="17" xfId="0" applyNumberFormat="1" applyFont="1" applyFill="1" applyBorder="1" applyAlignment="1" applyProtection="1">
      <alignment vertical="center" wrapText="1"/>
      <protection locked="0"/>
    </xf>
    <xf numFmtId="185" fontId="4" fillId="9" borderId="112" xfId="0" applyNumberFormat="1" applyFont="1" applyFill="1" applyBorder="1" applyAlignment="1" applyProtection="1">
      <alignment vertical="center" wrapText="1"/>
      <protection locked="0"/>
    </xf>
    <xf numFmtId="185" fontId="4" fillId="9" borderId="24" xfId="0" applyNumberFormat="1" applyFont="1" applyFill="1" applyBorder="1" applyAlignment="1" applyProtection="1">
      <alignment vertical="center" wrapText="1"/>
      <protection locked="0"/>
    </xf>
    <xf numFmtId="185" fontId="4" fillId="5" borderId="122" xfId="1" applyNumberFormat="1" applyFont="1" applyFill="1" applyBorder="1" applyAlignment="1" applyProtection="1">
      <alignment horizontal="right" wrapText="1"/>
    </xf>
    <xf numFmtId="185" fontId="4" fillId="5" borderId="121" xfId="1" applyNumberFormat="1" applyFont="1" applyFill="1" applyBorder="1" applyAlignment="1" applyProtection="1">
      <alignment horizontal="right" wrapText="1"/>
    </xf>
    <xf numFmtId="185" fontId="7" fillId="50" borderId="69" xfId="1" applyNumberFormat="1" applyFont="1" applyFill="1" applyBorder="1" applyAlignment="1" applyProtection="1">
      <alignment horizontal="right" wrapText="1"/>
    </xf>
    <xf numFmtId="189" fontId="4" fillId="5" borderId="122" xfId="0" applyNumberFormat="1" applyFont="1" applyFill="1" applyBorder="1" applyAlignment="1" applyProtection="1">
      <alignment horizontal="right" vertical="center"/>
    </xf>
    <xf numFmtId="189" fontId="4" fillId="5" borderId="121" xfId="0" applyNumberFormat="1" applyFont="1" applyFill="1" applyBorder="1" applyAlignment="1" applyProtection="1">
      <alignment horizontal="right" vertical="center"/>
    </xf>
    <xf numFmtId="191" fontId="0" fillId="0" borderId="0" xfId="0" applyNumberFormat="1" applyAlignment="1">
      <alignment vertical="center"/>
    </xf>
    <xf numFmtId="192" fontId="0" fillId="0" borderId="0" xfId="0" applyNumberFormat="1" applyAlignment="1">
      <alignment vertical="center"/>
    </xf>
    <xf numFmtId="185" fontId="7" fillId="50" borderId="108" xfId="1" applyNumberFormat="1" applyFont="1" applyFill="1" applyBorder="1" applyAlignment="1" applyProtection="1">
      <alignment horizontal="right" wrapText="1"/>
    </xf>
    <xf numFmtId="185" fontId="7" fillId="50" borderId="106" xfId="1" applyNumberFormat="1" applyFont="1" applyFill="1" applyBorder="1" applyAlignment="1" applyProtection="1">
      <alignment horizontal="right" wrapText="1"/>
    </xf>
    <xf numFmtId="185" fontId="4" fillId="5" borderId="125" xfId="1" applyNumberFormat="1" applyFont="1" applyFill="1" applyBorder="1" applyAlignment="1" applyProtection="1">
      <alignment horizontal="right" vertical="center" wrapText="1"/>
    </xf>
    <xf numFmtId="0" fontId="7" fillId="4" borderId="32" xfId="0" applyFont="1" applyFill="1" applyBorder="1" applyAlignment="1" applyProtection="1">
      <alignment horizontal="right" vertical="center"/>
    </xf>
    <xf numFmtId="187" fontId="4" fillId="5" borderId="125" xfId="0" applyNumberFormat="1" applyFont="1" applyFill="1" applyBorder="1" applyAlignment="1" applyProtection="1">
      <alignment horizontal="right" vertical="center"/>
    </xf>
    <xf numFmtId="187" fontId="4" fillId="5" borderId="11" xfId="0" applyNumberFormat="1" applyFont="1" applyFill="1" applyBorder="1" applyAlignment="1" applyProtection="1">
      <alignment horizontal="right" vertical="center"/>
    </xf>
    <xf numFmtId="187" fontId="4" fillId="5" borderId="67" xfId="0" applyNumberFormat="1" applyFont="1" applyFill="1" applyBorder="1" applyAlignment="1" applyProtection="1">
      <alignment horizontal="right" vertical="center"/>
    </xf>
    <xf numFmtId="186" fontId="7" fillId="4" borderId="7" xfId="0" applyNumberFormat="1" applyFont="1" applyFill="1" applyBorder="1" applyAlignment="1" applyProtection="1">
      <alignment horizontal="left"/>
    </xf>
    <xf numFmtId="0" fontId="7" fillId="4" borderId="108" xfId="0" applyFont="1" applyFill="1" applyBorder="1" applyAlignment="1" applyProtection="1">
      <alignment horizontal="right" vertical="center"/>
    </xf>
    <xf numFmtId="0" fontId="7" fillId="6" borderId="108" xfId="0" applyFont="1" applyFill="1" applyBorder="1" applyAlignment="1" applyProtection="1">
      <alignment horizontal="right" vertical="center"/>
    </xf>
    <xf numFmtId="0" fontId="7" fillId="6" borderId="106" xfId="0" applyFont="1" applyFill="1" applyBorder="1" applyAlignment="1" applyProtection="1">
      <alignment horizontal="right" vertical="center"/>
    </xf>
    <xf numFmtId="185" fontId="4" fillId="5" borderId="11" xfId="1" applyNumberFormat="1" applyFont="1" applyFill="1" applyBorder="1" applyAlignment="1" applyProtection="1">
      <alignment horizontal="right" vertical="center" wrapText="1"/>
    </xf>
    <xf numFmtId="185" fontId="4" fillId="5" borderId="67" xfId="1" applyNumberFormat="1" applyFont="1" applyFill="1" applyBorder="1" applyAlignment="1" applyProtection="1">
      <alignment horizontal="right" vertical="center" wrapText="1"/>
    </xf>
    <xf numFmtId="185" fontId="4" fillId="5" borderId="72" xfId="1" applyNumberFormat="1" applyFont="1" applyFill="1" applyBorder="1" applyAlignment="1" applyProtection="1">
      <alignment horizontal="right" vertical="center" wrapText="1"/>
    </xf>
    <xf numFmtId="0" fontId="82" fillId="0" borderId="10" xfId="0" applyFont="1" applyBorder="1"/>
    <xf numFmtId="185" fontId="4" fillId="0" borderId="126" xfId="369" applyNumberFormat="1" applyFont="1" applyFill="1" applyBorder="1" applyAlignment="1" applyProtection="1">
      <alignment vertical="center" wrapText="1"/>
    </xf>
    <xf numFmtId="185" fontId="4" fillId="0" borderId="61" xfId="369" applyNumberFormat="1" applyFont="1" applyFill="1" applyBorder="1" applyAlignment="1" applyProtection="1">
      <alignment vertical="center" wrapText="1"/>
    </xf>
    <xf numFmtId="193" fontId="7" fillId="4" borderId="111" xfId="0" applyNumberFormat="1" applyFont="1" applyFill="1" applyBorder="1" applyAlignment="1" applyProtection="1">
      <alignment vertical="center"/>
    </xf>
    <xf numFmtId="193" fontId="7" fillId="4" borderId="17" xfId="0" applyNumberFormat="1" applyFont="1" applyFill="1" applyBorder="1" applyAlignment="1" applyProtection="1">
      <alignment vertical="center"/>
    </xf>
    <xf numFmtId="193" fontId="4" fillId="35" borderId="18" xfId="0" applyNumberFormat="1" applyFont="1" applyFill="1" applyBorder="1" applyAlignment="1" applyProtection="1">
      <alignment vertical="center" wrapText="1"/>
      <protection locked="0"/>
    </xf>
    <xf numFmtId="193" fontId="4" fillId="35" borderId="111" xfId="0" applyNumberFormat="1" applyFont="1" applyFill="1" applyBorder="1" applyAlignment="1" applyProtection="1">
      <alignment vertical="center" wrapText="1"/>
      <protection locked="0"/>
    </xf>
    <xf numFmtId="193" fontId="4" fillId="35" borderId="17" xfId="0" applyNumberFormat="1" applyFont="1" applyFill="1" applyBorder="1" applyAlignment="1" applyProtection="1">
      <alignment vertical="center" wrapText="1"/>
      <protection locked="0"/>
    </xf>
    <xf numFmtId="193" fontId="4" fillId="35" borderId="123" xfId="0" applyNumberFormat="1" applyFont="1" applyFill="1" applyBorder="1" applyAlignment="1" applyProtection="1">
      <alignment vertical="center" wrapText="1"/>
      <protection locked="0"/>
    </xf>
    <xf numFmtId="193" fontId="4" fillId="35" borderId="24" xfId="0" applyNumberFormat="1" applyFont="1" applyFill="1" applyBorder="1" applyAlignment="1" applyProtection="1">
      <alignment vertical="center" wrapText="1"/>
      <protection locked="0"/>
    </xf>
    <xf numFmtId="0" fontId="50" fillId="4" borderId="28" xfId="0" applyFont="1" applyFill="1" applyBorder="1" applyAlignment="1" applyProtection="1">
      <alignment horizontal="left" vertical="center"/>
    </xf>
    <xf numFmtId="193" fontId="7" fillId="50" borderId="108" xfId="1" applyNumberFormat="1" applyFont="1" applyFill="1" applyBorder="1" applyAlignment="1" applyProtection="1">
      <alignment horizontal="right" wrapText="1"/>
    </xf>
    <xf numFmtId="2" fontId="7" fillId="50" borderId="108" xfId="1" applyNumberFormat="1" applyFont="1" applyFill="1" applyBorder="1" applyAlignment="1" applyProtection="1">
      <alignment horizontal="right" wrapText="1"/>
    </xf>
    <xf numFmtId="193" fontId="4" fillId="35" borderId="15" xfId="0" applyNumberFormat="1" applyFont="1" applyFill="1" applyBorder="1" applyAlignment="1" applyProtection="1">
      <alignment vertical="center" wrapText="1"/>
      <protection locked="0"/>
    </xf>
    <xf numFmtId="193" fontId="4" fillId="35" borderId="127" xfId="0" applyNumberFormat="1" applyFont="1" applyFill="1" applyBorder="1" applyAlignment="1" applyProtection="1">
      <alignment vertical="center" wrapText="1"/>
      <protection locked="0"/>
    </xf>
    <xf numFmtId="0" fontId="3" fillId="35" borderId="10" xfId="0" applyFont="1" applyFill="1" applyBorder="1" applyAlignment="1">
      <alignment horizontal="right"/>
    </xf>
    <xf numFmtId="185" fontId="4" fillId="5" borderId="128" xfId="1" applyNumberFormat="1" applyFont="1" applyFill="1" applyBorder="1" applyAlignment="1" applyProtection="1">
      <alignment horizontal="right" vertical="center" wrapText="1"/>
    </xf>
    <xf numFmtId="164" fontId="7" fillId="4" borderId="20" xfId="0" applyNumberFormat="1" applyFont="1" applyFill="1" applyBorder="1" applyAlignment="1" applyProtection="1">
      <alignment horizontal="left"/>
    </xf>
    <xf numFmtId="185" fontId="4" fillId="5" borderId="20" xfId="1" applyNumberFormat="1" applyFont="1" applyFill="1" applyBorder="1" applyAlignment="1" applyProtection="1">
      <alignment horizontal="right" wrapText="1"/>
    </xf>
    <xf numFmtId="185" fontId="4" fillId="5" borderId="46" xfId="1" applyNumberFormat="1" applyFont="1" applyFill="1" applyBorder="1" applyAlignment="1" applyProtection="1">
      <alignment horizontal="right" wrapText="1"/>
    </xf>
    <xf numFmtId="187" fontId="4" fillId="5" borderId="88" xfId="0" applyNumberFormat="1" applyFont="1" applyFill="1" applyBorder="1" applyAlignment="1" applyProtection="1">
      <alignment horizontal="right" vertical="center"/>
    </xf>
    <xf numFmtId="189" fontId="4" fillId="5" borderId="20" xfId="0" applyNumberFormat="1" applyFont="1" applyFill="1" applyBorder="1" applyAlignment="1" applyProtection="1">
      <alignment horizontal="right" vertical="center"/>
    </xf>
    <xf numFmtId="0" fontId="7" fillId="50" borderId="26" xfId="0" applyFont="1" applyFill="1" applyBorder="1" applyAlignment="1" applyProtection="1">
      <alignment horizontal="right" vertical="center" wrapText="1" indent="1"/>
    </xf>
    <xf numFmtId="193" fontId="7" fillId="4" borderId="33" xfId="0" applyNumberFormat="1" applyFont="1" applyFill="1" applyBorder="1" applyAlignment="1" applyProtection="1">
      <alignment vertical="center"/>
    </xf>
    <xf numFmtId="193" fontId="4" fillId="35" borderId="33" xfId="0" applyNumberFormat="1" applyFont="1" applyFill="1" applyBorder="1" applyAlignment="1" applyProtection="1">
      <alignment vertical="center" wrapText="1"/>
      <protection locked="0"/>
    </xf>
    <xf numFmtId="193" fontId="4" fillId="35" borderId="100" xfId="0" applyNumberFormat="1" applyFont="1" applyFill="1" applyBorder="1" applyAlignment="1" applyProtection="1">
      <alignment vertical="center" wrapText="1"/>
      <protection locked="0"/>
    </xf>
    <xf numFmtId="185" fontId="7" fillId="4" borderId="129" xfId="0" applyNumberFormat="1" applyFont="1" applyFill="1" applyBorder="1" applyAlignment="1" applyProtection="1"/>
    <xf numFmtId="185" fontId="4" fillId="9" borderId="129" xfId="0" applyNumberFormat="1" applyFont="1" applyFill="1" applyBorder="1" applyAlignment="1" applyProtection="1">
      <alignment vertical="center" wrapText="1"/>
      <protection locked="0"/>
    </xf>
    <xf numFmtId="185" fontId="4" fillId="9" borderId="84" xfId="0" applyNumberFormat="1" applyFont="1" applyFill="1" applyBorder="1" applyAlignment="1" applyProtection="1">
      <alignment vertical="center" wrapText="1"/>
      <protection locked="0"/>
    </xf>
    <xf numFmtId="185" fontId="7" fillId="50" borderId="130" xfId="1" applyNumberFormat="1" applyFont="1" applyFill="1" applyBorder="1" applyAlignment="1" applyProtection="1">
      <alignment horizontal="right" wrapText="1"/>
    </xf>
    <xf numFmtId="0" fontId="4" fillId="0" borderId="36" xfId="0" applyFont="1" applyBorder="1" applyAlignment="1" applyProtection="1">
      <alignment horizontal="left" vertical="center" wrapText="1" indent="1"/>
    </xf>
    <xf numFmtId="0" fontId="75" fillId="9" borderId="77" xfId="0" applyFont="1" applyFill="1" applyBorder="1" applyAlignment="1" applyProtection="1">
      <alignment horizontal="left" vertical="center" wrapText="1" indent="1"/>
    </xf>
    <xf numFmtId="0" fontId="4" fillId="0" borderId="77" xfId="0" applyFont="1" applyBorder="1" applyAlignment="1" applyProtection="1">
      <alignment horizontal="left" vertical="center" indent="4"/>
    </xf>
    <xf numFmtId="0" fontId="4" fillId="0" borderId="77" xfId="0" applyFont="1" applyBorder="1" applyAlignment="1" applyProtection="1">
      <alignment horizontal="left" vertical="center" wrapText="1" indent="4"/>
    </xf>
    <xf numFmtId="0" fontId="4" fillId="0" borderId="77" xfId="0" applyFont="1" applyBorder="1" applyAlignment="1" applyProtection="1">
      <alignment horizontal="left" vertical="center" indent="1"/>
    </xf>
    <xf numFmtId="0" fontId="4" fillId="0" borderId="77" xfId="369" applyFont="1" applyBorder="1" applyAlignment="1" applyProtection="1">
      <alignment horizontal="left" vertical="center" indent="1"/>
    </xf>
    <xf numFmtId="0" fontId="4" fillId="0" borderId="77" xfId="5" applyFont="1" applyBorder="1" applyAlignment="1" applyProtection="1">
      <alignment horizontal="left" vertical="center" indent="1"/>
    </xf>
    <xf numFmtId="185" fontId="4" fillId="9" borderId="127" xfId="0" applyNumberFormat="1" applyFont="1" applyFill="1" applyBorder="1" applyAlignment="1" applyProtection="1">
      <alignment vertical="center" wrapText="1"/>
      <protection locked="0"/>
    </xf>
    <xf numFmtId="185" fontId="4" fillId="9" borderId="29" xfId="0" applyNumberFormat="1" applyFont="1" applyFill="1" applyBorder="1" applyAlignment="1" applyProtection="1">
      <alignment vertical="center" wrapText="1"/>
      <protection locked="0"/>
    </xf>
    <xf numFmtId="193" fontId="4" fillId="35" borderId="53" xfId="0" applyNumberFormat="1" applyFont="1" applyFill="1" applyBorder="1" applyAlignment="1" applyProtection="1">
      <alignment vertical="center" wrapText="1"/>
      <protection locked="0"/>
    </xf>
    <xf numFmtId="0" fontId="7" fillId="4" borderId="46" xfId="0" applyFont="1" applyFill="1" applyBorder="1" applyAlignment="1" applyProtection="1">
      <alignment horizontal="right" vertical="center"/>
    </xf>
    <xf numFmtId="0" fontId="7" fillId="4" borderId="92" xfId="0" applyFont="1" applyFill="1" applyBorder="1" applyAlignment="1" applyProtection="1">
      <alignment horizontal="right" vertical="center"/>
    </xf>
    <xf numFmtId="0" fontId="7" fillId="4" borderId="70" xfId="0" applyFont="1" applyFill="1" applyBorder="1" applyAlignment="1" applyProtection="1">
      <alignment horizontal="right" vertical="center"/>
    </xf>
    <xf numFmtId="0" fontId="7" fillId="4" borderId="66" xfId="0" applyFont="1" applyFill="1" applyBorder="1" applyAlignment="1" applyProtection="1">
      <alignment horizontal="right" vertical="center"/>
    </xf>
    <xf numFmtId="0" fontId="7" fillId="6" borderId="70" xfId="0" applyFont="1" applyFill="1" applyBorder="1" applyAlignment="1" applyProtection="1">
      <alignment horizontal="right" vertical="center"/>
    </xf>
    <xf numFmtId="0" fontId="7" fillId="6" borderId="74" xfId="0" applyFont="1" applyFill="1" applyBorder="1" applyAlignment="1" applyProtection="1">
      <alignment horizontal="right" vertical="center"/>
    </xf>
    <xf numFmtId="185" fontId="4" fillId="9" borderId="131" xfId="0" applyNumberFormat="1" applyFont="1" applyFill="1" applyBorder="1" applyAlignment="1" applyProtection="1">
      <alignment vertical="center" wrapText="1"/>
      <protection locked="0"/>
    </xf>
    <xf numFmtId="185" fontId="4" fillId="35" borderId="127" xfId="0" applyNumberFormat="1" applyFont="1" applyFill="1" applyBorder="1" applyAlignment="1" applyProtection="1">
      <alignment vertical="center" wrapText="1"/>
      <protection locked="0"/>
    </xf>
    <xf numFmtId="185" fontId="4" fillId="35" borderId="29" xfId="0" applyNumberFormat="1" applyFont="1" applyFill="1" applyBorder="1" applyAlignment="1" applyProtection="1">
      <alignment vertical="center" wrapText="1"/>
      <protection locked="0"/>
    </xf>
    <xf numFmtId="185" fontId="4" fillId="35" borderId="107" xfId="0" applyNumberFormat="1" applyFont="1" applyFill="1" applyBorder="1" applyAlignment="1" applyProtection="1">
      <alignment vertical="center" wrapText="1"/>
      <protection locked="0"/>
    </xf>
    <xf numFmtId="0" fontId="7" fillId="6" borderId="73" xfId="0" applyFont="1" applyFill="1" applyBorder="1" applyAlignment="1" applyProtection="1">
      <alignment horizontal="right" vertical="center"/>
    </xf>
    <xf numFmtId="185" fontId="7" fillId="50" borderId="132" xfId="1" applyNumberFormat="1" applyFont="1" applyFill="1" applyBorder="1" applyAlignment="1" applyProtection="1">
      <alignment horizontal="right" wrapText="1"/>
    </xf>
    <xf numFmtId="0" fontId="6" fillId="0" borderId="133" xfId="0" applyFont="1" applyFill="1" applyBorder="1"/>
    <xf numFmtId="0" fontId="0" fillId="9" borderId="7" xfId="0" applyFill="1" applyBorder="1"/>
    <xf numFmtId="0" fontId="50" fillId="4" borderId="6" xfId="0" applyFont="1" applyFill="1" applyBorder="1" applyAlignment="1" applyProtection="1">
      <alignment horizontal="left" vertical="center"/>
    </xf>
    <xf numFmtId="0" fontId="5" fillId="7" borderId="134" xfId="0" applyFont="1" applyFill="1" applyBorder="1" applyAlignment="1" applyProtection="1">
      <alignment horizontal="right" vertical="center"/>
    </xf>
    <xf numFmtId="0" fontId="5" fillId="7" borderId="135" xfId="0" quotePrefix="1" applyFont="1" applyFill="1" applyBorder="1" applyAlignment="1" applyProtection="1">
      <alignment horizontal="right" vertical="center"/>
    </xf>
    <xf numFmtId="193" fontId="76" fillId="0" borderId="0" xfId="0" applyNumberFormat="1" applyFont="1" applyBorder="1" applyProtection="1"/>
    <xf numFmtId="2" fontId="4" fillId="35" borderId="111" xfId="0" applyNumberFormat="1" applyFont="1" applyFill="1" applyBorder="1" applyAlignment="1" applyProtection="1">
      <alignment vertical="center" wrapText="1"/>
      <protection locked="0"/>
    </xf>
    <xf numFmtId="2" fontId="4" fillId="35" borderId="17" xfId="0" applyNumberFormat="1" applyFont="1" applyFill="1" applyBorder="1" applyAlignment="1" applyProtection="1">
      <alignment vertical="center" wrapText="1"/>
      <protection locked="0"/>
    </xf>
    <xf numFmtId="2" fontId="4" fillId="35" borderId="33" xfId="0" applyNumberFormat="1" applyFont="1" applyFill="1" applyBorder="1" applyAlignment="1" applyProtection="1">
      <alignment vertical="center" wrapText="1"/>
      <protection locked="0"/>
    </xf>
    <xf numFmtId="0" fontId="80" fillId="54" borderId="57" xfId="0" applyFont="1" applyFill="1" applyBorder="1" applyAlignment="1" applyProtection="1">
      <alignment horizontal="left" vertical="top" wrapText="1"/>
      <protection locked="0"/>
    </xf>
    <xf numFmtId="0" fontId="80" fillId="54" borderId="44" xfId="0" applyFont="1" applyFill="1" applyBorder="1" applyAlignment="1" applyProtection="1">
      <alignment horizontal="left" vertical="top" wrapText="1"/>
      <protection locked="0"/>
    </xf>
    <xf numFmtId="0" fontId="80" fillId="54" borderId="58" xfId="0" applyFont="1" applyFill="1" applyBorder="1" applyAlignment="1" applyProtection="1">
      <alignment horizontal="left" vertical="top" wrapText="1"/>
      <protection locked="0"/>
    </xf>
    <xf numFmtId="185" fontId="7" fillId="7" borderId="71" xfId="0" applyNumberFormat="1" applyFont="1" applyFill="1" applyBorder="1" applyAlignment="1" applyProtection="1">
      <alignment horizontal="center" vertical="center"/>
    </xf>
    <xf numFmtId="185" fontId="7" fillId="7" borderId="60" xfId="0" applyNumberFormat="1" applyFont="1" applyFill="1" applyBorder="1" applyAlignment="1" applyProtection="1">
      <alignment horizontal="center" vertical="center"/>
    </xf>
    <xf numFmtId="185" fontId="7" fillId="7" borderId="61" xfId="0" applyNumberFormat="1" applyFont="1" applyFill="1" applyBorder="1" applyAlignment="1" applyProtection="1">
      <alignment horizontal="center" vertical="center"/>
    </xf>
    <xf numFmtId="0" fontId="7" fillId="10" borderId="71" xfId="0" applyFont="1" applyFill="1" applyBorder="1" applyAlignment="1" applyProtection="1">
      <alignment horizontal="center" vertical="center"/>
    </xf>
    <xf numFmtId="0" fontId="7" fillId="10" borderId="60" xfId="0" applyFont="1" applyFill="1" applyBorder="1" applyAlignment="1" applyProtection="1">
      <alignment horizontal="center" vertical="center"/>
    </xf>
    <xf numFmtId="0" fontId="7" fillId="10" borderId="101" xfId="0" applyFont="1" applyFill="1" applyBorder="1" applyAlignment="1" applyProtection="1">
      <alignment horizontal="center" vertical="center"/>
    </xf>
    <xf numFmtId="0" fontId="7" fillId="10" borderId="59" xfId="0" applyFont="1" applyFill="1" applyBorder="1" applyAlignment="1" applyProtection="1">
      <alignment horizontal="center" vertical="center"/>
    </xf>
    <xf numFmtId="0" fontId="7" fillId="10" borderId="61" xfId="0" applyFont="1" applyFill="1" applyBorder="1" applyAlignment="1" applyProtection="1">
      <alignment horizontal="center" vertical="center"/>
    </xf>
    <xf numFmtId="0" fontId="7" fillId="6" borderId="71" xfId="0" applyFont="1" applyFill="1" applyBorder="1" applyAlignment="1" applyProtection="1">
      <alignment horizontal="center" vertical="center"/>
    </xf>
    <xf numFmtId="0" fontId="7" fillId="6" borderId="60" xfId="0" applyFont="1" applyFill="1" applyBorder="1" applyAlignment="1" applyProtection="1">
      <alignment horizontal="center" vertical="center"/>
    </xf>
    <xf numFmtId="0" fontId="7" fillId="6" borderId="61" xfId="0" applyFont="1" applyFill="1" applyBorder="1" applyAlignment="1" applyProtection="1">
      <alignment horizontal="center" vertical="center"/>
    </xf>
    <xf numFmtId="0" fontId="5" fillId="6" borderId="12" xfId="0" applyFont="1" applyFill="1" applyBorder="1" applyAlignment="1" applyProtection="1">
      <alignment horizontal="center" vertical="center"/>
    </xf>
    <xf numFmtId="0" fontId="5" fillId="6" borderId="13" xfId="0" applyFont="1" applyFill="1" applyBorder="1" applyAlignment="1" applyProtection="1">
      <alignment horizontal="center" vertical="center"/>
    </xf>
    <xf numFmtId="0" fontId="5" fillId="51" borderId="14" xfId="0" applyFont="1" applyFill="1" applyBorder="1" applyAlignment="1" applyProtection="1">
      <alignment horizontal="center" vertical="center" wrapText="1"/>
    </xf>
    <xf numFmtId="0" fontId="5" fillId="51" borderId="52" xfId="0" applyFont="1" applyFill="1" applyBorder="1" applyAlignment="1" applyProtection="1">
      <alignment horizontal="center" vertical="center" wrapText="1"/>
    </xf>
    <xf numFmtId="0" fontId="5" fillId="4" borderId="116" xfId="0" applyFont="1" applyFill="1" applyBorder="1" applyAlignment="1" applyProtection="1">
      <alignment horizontal="center"/>
    </xf>
    <xf numFmtId="0" fontId="5" fillId="4" borderId="114" xfId="0" applyFont="1" applyFill="1" applyBorder="1" applyAlignment="1" applyProtection="1">
      <alignment horizontal="center"/>
    </xf>
    <xf numFmtId="0" fontId="5" fillId="4" borderId="117" xfId="0" applyFont="1" applyFill="1" applyBorder="1" applyAlignment="1" applyProtection="1">
      <alignment horizontal="center"/>
    </xf>
    <xf numFmtId="0" fontId="5" fillId="6" borderId="113" xfId="0" applyFont="1" applyFill="1" applyBorder="1" applyAlignment="1" applyProtection="1">
      <alignment horizontal="center"/>
    </xf>
    <xf numFmtId="0" fontId="5" fillId="6" borderId="114" xfId="0" applyFont="1" applyFill="1" applyBorder="1" applyAlignment="1" applyProtection="1">
      <alignment horizontal="center"/>
    </xf>
    <xf numFmtId="0" fontId="5" fillId="6" borderId="115" xfId="0" applyFont="1" applyFill="1" applyBorder="1" applyAlignment="1" applyProtection="1">
      <alignment horizontal="center"/>
    </xf>
    <xf numFmtId="0" fontId="5" fillId="4" borderId="64" xfId="0" applyFont="1" applyFill="1" applyBorder="1" applyAlignment="1" applyProtection="1">
      <alignment horizontal="center"/>
    </xf>
    <xf numFmtId="0" fontId="5" fillId="4" borderId="124" xfId="0" applyFont="1" applyFill="1" applyBorder="1" applyAlignment="1" applyProtection="1">
      <alignment horizontal="center"/>
    </xf>
    <xf numFmtId="0" fontId="5" fillId="6" borderId="118" xfId="0" applyFont="1" applyFill="1" applyBorder="1" applyAlignment="1" applyProtection="1">
      <alignment horizontal="center"/>
    </xf>
    <xf numFmtId="0" fontId="5" fillId="6" borderId="119" xfId="0" applyFont="1" applyFill="1" applyBorder="1" applyAlignment="1" applyProtection="1">
      <alignment horizontal="center"/>
    </xf>
    <xf numFmtId="0" fontId="5" fillId="6" borderId="120" xfId="0" applyFont="1" applyFill="1" applyBorder="1" applyAlignment="1" applyProtection="1">
      <alignment horizontal="center"/>
    </xf>
    <xf numFmtId="0" fontId="7" fillId="4" borderId="71" xfId="0" applyFont="1" applyFill="1" applyBorder="1" applyAlignment="1" applyProtection="1">
      <alignment horizontal="center" vertical="center"/>
    </xf>
    <xf numFmtId="0" fontId="7" fillId="4" borderId="60" xfId="0" applyFont="1" applyFill="1" applyBorder="1" applyAlignment="1" applyProtection="1">
      <alignment horizontal="center" vertical="center"/>
    </xf>
    <xf numFmtId="0" fontId="7" fillId="4" borderId="61" xfId="0" applyFont="1" applyFill="1" applyBorder="1" applyAlignment="1" applyProtection="1">
      <alignment horizontal="center" vertical="center"/>
    </xf>
    <xf numFmtId="0" fontId="70" fillId="53" borderId="55" xfId="0" applyFont="1" applyFill="1" applyBorder="1" applyAlignment="1">
      <alignment horizontal="center" vertical="center" wrapText="1"/>
    </xf>
    <xf numFmtId="0" fontId="70" fillId="53" borderId="56" xfId="0" applyFont="1" applyFill="1" applyBorder="1" applyAlignment="1">
      <alignment horizontal="center" vertical="center" wrapText="1"/>
    </xf>
    <xf numFmtId="0" fontId="70" fillId="53" borderId="9" xfId="0" applyFont="1" applyFill="1" applyBorder="1" applyAlignment="1">
      <alignment horizontal="center" vertical="center" wrapText="1"/>
    </xf>
    <xf numFmtId="0" fontId="70" fillId="53" borderId="41" xfId="0" applyFont="1" applyFill="1" applyBorder="1" applyAlignment="1">
      <alignment horizontal="center" vertical="center" wrapText="1"/>
    </xf>
    <xf numFmtId="0" fontId="70" fillId="53" borderId="44" xfId="0" applyFont="1" applyFill="1" applyBorder="1" applyAlignment="1">
      <alignment horizontal="center" vertical="center" wrapText="1"/>
    </xf>
    <xf numFmtId="0" fontId="70" fillId="53" borderId="58" xfId="0" applyFont="1" applyFill="1" applyBorder="1" applyAlignment="1">
      <alignment horizontal="center" vertical="center" wrapText="1"/>
    </xf>
    <xf numFmtId="0" fontId="4" fillId="5" borderId="88" xfId="0" applyFont="1" applyFill="1" applyBorder="1" applyAlignment="1" applyProtection="1">
      <alignment horizontal="center"/>
    </xf>
    <xf numFmtId="0" fontId="4" fillId="5" borderId="83" xfId="0" applyFont="1" applyFill="1" applyBorder="1" applyAlignment="1" applyProtection="1">
      <alignment horizontal="center"/>
    </xf>
    <xf numFmtId="0" fontId="4" fillId="5" borderId="20" xfId="0" applyFont="1" applyFill="1" applyBorder="1" applyAlignment="1" applyProtection="1">
      <alignment horizontal="center"/>
    </xf>
    <xf numFmtId="0" fontId="4" fillId="5" borderId="75" xfId="0" applyFont="1" applyFill="1" applyBorder="1" applyAlignment="1" applyProtection="1">
      <alignment horizontal="center"/>
    </xf>
    <xf numFmtId="0" fontId="4" fillId="5" borderId="46" xfId="0" applyFont="1" applyFill="1" applyBorder="1" applyAlignment="1" applyProtection="1">
      <alignment horizontal="center"/>
    </xf>
    <xf numFmtId="0" fontId="4" fillId="5" borderId="66" xfId="0" applyFont="1" applyFill="1" applyBorder="1" applyAlignment="1" applyProtection="1">
      <alignment horizontal="center"/>
    </xf>
  </cellXfs>
  <cellStyles count="710">
    <cellStyle name=" 1" xfId="9"/>
    <cellStyle name=" 1 2" xfId="10"/>
    <cellStyle name=" 1 2 2" xfId="11"/>
    <cellStyle name=" 1 2 3" xfId="12"/>
    <cellStyle name=" 1 3" xfId="13"/>
    <cellStyle name=" 1 3 2" xfId="14"/>
    <cellStyle name=" 1 4" xfId="15"/>
    <cellStyle name=" 1_29(d) - Gas extensions -tariffs" xfId="16"/>
    <cellStyle name="_3GIS model v2.77_Distribution Business_Retail Fin Perform " xfId="17"/>
    <cellStyle name="_3GIS model v2.77_Fleet Overhead Costs 2_Retail Fin Perform " xfId="18"/>
    <cellStyle name="_3GIS model v2.77_Fleet Overhead Costs_Retail Fin Perform " xfId="19"/>
    <cellStyle name="_3GIS model v2.77_Forecast 2_Retail Fin Perform " xfId="20"/>
    <cellStyle name="_3GIS model v2.77_Forecast_Retail Fin Perform " xfId="21"/>
    <cellStyle name="_3GIS model v2.77_Funding &amp; Cashflow_1_Retail Fin Perform " xfId="22"/>
    <cellStyle name="_3GIS model v2.77_Funding &amp; Cashflow_Retail Fin Perform " xfId="23"/>
    <cellStyle name="_3GIS model v2.77_Group P&amp;L_1_Retail Fin Perform " xfId="24"/>
    <cellStyle name="_3GIS model v2.77_Group P&amp;L_Retail Fin Perform " xfId="25"/>
    <cellStyle name="_3GIS model v2.77_Opening  Detailed BS_Retail Fin Perform " xfId="26"/>
    <cellStyle name="_3GIS model v2.77_OUTPUT DB_Retail Fin Perform " xfId="27"/>
    <cellStyle name="_3GIS model v2.77_OUTPUT EB_Retail Fin Perform " xfId="28"/>
    <cellStyle name="_3GIS model v2.77_Report_Retail Fin Perform " xfId="29"/>
    <cellStyle name="_3GIS model v2.77_Retail Fin Perform " xfId="30"/>
    <cellStyle name="_3GIS model v2.77_Sheet2 2_Retail Fin Perform " xfId="31"/>
    <cellStyle name="_3GIS model v2.77_Sheet2_Retail Fin Perform " xfId="32"/>
    <cellStyle name="_Capex" xfId="33"/>
    <cellStyle name="_Capex 2" xfId="34"/>
    <cellStyle name="_Capex_29(d) - Gas extensions -tariffs" xfId="35"/>
    <cellStyle name="_UED AMP 2009-14 Final 250309 Less PU" xfId="36"/>
    <cellStyle name="_UED AMP 2009-14 Final 250309 Less PU_1011 monthly" xfId="37"/>
    <cellStyle name="20% - Accent1 2" xfId="38"/>
    <cellStyle name="20% - Accent1 3" xfId="39"/>
    <cellStyle name="20% - Accent2 2" xfId="40"/>
    <cellStyle name="20% - Accent3 2" xfId="41"/>
    <cellStyle name="20% - Accent4 2" xfId="42"/>
    <cellStyle name="20% - Accent5 2" xfId="43"/>
    <cellStyle name="20% - Accent6 2" xfId="44"/>
    <cellStyle name="40% - Accent1 2" xfId="45"/>
    <cellStyle name="40% - Accent1 3" xfId="46"/>
    <cellStyle name="40% - Accent2 2" xfId="47"/>
    <cellStyle name="40% - Accent3 2" xfId="48"/>
    <cellStyle name="40% - Accent4 2" xfId="49"/>
    <cellStyle name="40% - Accent5 2" xfId="50"/>
    <cellStyle name="40% - Accent6 2" xfId="51"/>
    <cellStyle name="60% - Accent1 2" xfId="52"/>
    <cellStyle name="60% - Accent2 2" xfId="53"/>
    <cellStyle name="60% - Accent3 2" xfId="54"/>
    <cellStyle name="60% - Accent4 2" xfId="55"/>
    <cellStyle name="60% - Accent5 2" xfId="56"/>
    <cellStyle name="60% - Accent6 2" xfId="57"/>
    <cellStyle name="Accent1 - 20%" xfId="58"/>
    <cellStyle name="Accent1 - 40%" xfId="59"/>
    <cellStyle name="Accent1 - 60%" xfId="60"/>
    <cellStyle name="Accent1 2" xfId="61"/>
    <cellStyle name="Accent1 3" xfId="676"/>
    <cellStyle name="Accent1 4" xfId="677"/>
    <cellStyle name="Accent1 5" xfId="678"/>
    <cellStyle name="Accent2 - 20%" xfId="62"/>
    <cellStyle name="Accent2 - 40%" xfId="63"/>
    <cellStyle name="Accent2 - 60%" xfId="64"/>
    <cellStyle name="Accent2 2" xfId="65"/>
    <cellStyle name="Accent2 3" xfId="679"/>
    <cellStyle name="Accent2 4" xfId="680"/>
    <cellStyle name="Accent2 5" xfId="681"/>
    <cellStyle name="Accent3 - 20%" xfId="66"/>
    <cellStyle name="Accent3 - 40%" xfId="67"/>
    <cellStyle name="Accent3 - 60%" xfId="68"/>
    <cellStyle name="Accent3 2" xfId="69"/>
    <cellStyle name="Accent3 3" xfId="682"/>
    <cellStyle name="Accent3 4" xfId="683"/>
    <cellStyle name="Accent3 5" xfId="684"/>
    <cellStyle name="Accent4 - 20%" xfId="70"/>
    <cellStyle name="Accent4 - 40%" xfId="71"/>
    <cellStyle name="Accent4 - 60%" xfId="72"/>
    <cellStyle name="Accent4 2" xfId="73"/>
    <cellStyle name="Accent4 3" xfId="685"/>
    <cellStyle name="Accent4 4" xfId="686"/>
    <cellStyle name="Accent4 5" xfId="687"/>
    <cellStyle name="Accent5 - 20%" xfId="74"/>
    <cellStyle name="Accent5 - 40%" xfId="75"/>
    <cellStyle name="Accent5 - 60%" xfId="76"/>
    <cellStyle name="Accent5 2" xfId="77"/>
    <cellStyle name="Accent5 3" xfId="688"/>
    <cellStyle name="Accent5 4" xfId="689"/>
    <cellStyle name="Accent5 5" xfId="690"/>
    <cellStyle name="Accent6 - 20%" xfId="78"/>
    <cellStyle name="Accent6 - 40%" xfId="79"/>
    <cellStyle name="Accent6 - 60%" xfId="80"/>
    <cellStyle name="Accent6 2" xfId="81"/>
    <cellStyle name="Accent6 3" xfId="691"/>
    <cellStyle name="Accent6 4" xfId="692"/>
    <cellStyle name="Accent6 5" xfId="693"/>
    <cellStyle name="Agara" xfId="82"/>
    <cellStyle name="B79812_.wvu.PrintTitlest" xfId="83"/>
    <cellStyle name="Bad 2" xfId="84"/>
    <cellStyle name="Black" xfId="85"/>
    <cellStyle name="Blockout" xfId="86"/>
    <cellStyle name="Blockout 2" xfId="87"/>
    <cellStyle name="Blockout 2 2" xfId="88"/>
    <cellStyle name="Blockout 3" xfId="89"/>
    <cellStyle name="Blue" xfId="90"/>
    <cellStyle name="Calculation 2" xfId="91"/>
    <cellStyle name="Calculation 2 2" xfId="92"/>
    <cellStyle name="Calculation 2 2 2" xfId="93"/>
    <cellStyle name="Calculation 2 3" xfId="94"/>
    <cellStyle name="Calculation 2 3 2" xfId="95"/>
    <cellStyle name="Calculation 2 3 3" xfId="96"/>
    <cellStyle name="Calculation 2 4" xfId="97"/>
    <cellStyle name="Check Cell 2" xfId="98"/>
    <cellStyle name="Check Cell 2 2 2 2" xfId="99"/>
    <cellStyle name="Comma [0]7Z_87C" xfId="100"/>
    <cellStyle name="Comma 0" xfId="101"/>
    <cellStyle name="Comma 1" xfId="102"/>
    <cellStyle name="Comma 1 2" xfId="103"/>
    <cellStyle name="Comma 10" xfId="104"/>
    <cellStyle name="Comma 11" xfId="105"/>
    <cellStyle name="Comma 2" xfId="106"/>
    <cellStyle name="Comma 2 2" xfId="107"/>
    <cellStyle name="Comma 2 2 2" xfId="108"/>
    <cellStyle name="Comma 2 2 3" xfId="109"/>
    <cellStyle name="Comma 2 2 4" xfId="110"/>
    <cellStyle name="Comma 2 3" xfId="111"/>
    <cellStyle name="Comma 2 3 2" xfId="112"/>
    <cellStyle name="Comma 2 3 3" xfId="113"/>
    <cellStyle name="Comma 2 4" xfId="114"/>
    <cellStyle name="Comma 2 5" xfId="115"/>
    <cellStyle name="Comma 2 6" xfId="116"/>
    <cellStyle name="Comma 2 7" xfId="117"/>
    <cellStyle name="Comma 2 8" xfId="118"/>
    <cellStyle name="Comma 3" xfId="119"/>
    <cellStyle name="Comma 3 2" xfId="120"/>
    <cellStyle name="Comma 3 2 2" xfId="121"/>
    <cellStyle name="Comma 3 2 3" xfId="122"/>
    <cellStyle name="Comma 3 3" xfId="123"/>
    <cellStyle name="Comma 3 3 2" xfId="124"/>
    <cellStyle name="Comma 3 3 3" xfId="125"/>
    <cellStyle name="Comma 3 4" xfId="126"/>
    <cellStyle name="Comma 3 5" xfId="127"/>
    <cellStyle name="Comma 3 6" xfId="128"/>
    <cellStyle name="Comma 4" xfId="129"/>
    <cellStyle name="Comma 4 2" xfId="130"/>
    <cellStyle name="Comma 5" xfId="131"/>
    <cellStyle name="Comma 6" xfId="132"/>
    <cellStyle name="Comma 7" xfId="133"/>
    <cellStyle name="Comma 8" xfId="134"/>
    <cellStyle name="Comma 9" xfId="135"/>
    <cellStyle name="Comma 9 2" xfId="136"/>
    <cellStyle name="Comma 9 3" xfId="137"/>
    <cellStyle name="Comma0" xfId="138"/>
    <cellStyle name="Currency 11" xfId="139"/>
    <cellStyle name="Currency 11 2" xfId="140"/>
    <cellStyle name="Currency 11 3" xfId="141"/>
    <cellStyle name="Currency 2" xfId="142"/>
    <cellStyle name="Currency 2 2" xfId="143"/>
    <cellStyle name="Currency 2 3" xfId="144"/>
    <cellStyle name="Currency 3" xfId="145"/>
    <cellStyle name="Currency 3 2" xfId="146"/>
    <cellStyle name="Currency 4" xfId="147"/>
    <cellStyle name="Currency 4 2" xfId="148"/>
    <cellStyle name="Currency 5" xfId="149"/>
    <cellStyle name="Currency 6" xfId="150"/>
    <cellStyle name="Currency 6 2" xfId="151"/>
    <cellStyle name="Currency 6 3" xfId="152"/>
    <cellStyle name="Currency 7" xfId="153"/>
    <cellStyle name="Currency 8" xfId="154"/>
    <cellStyle name="D4_B8B1_005004B79812_.wvu.PrintTitlest" xfId="155"/>
    <cellStyle name="Date" xfId="156"/>
    <cellStyle name="Date 2" xfId="157"/>
    <cellStyle name="dms_Blue_HDR" xfId="158"/>
    <cellStyle name="Emphasis 1" xfId="159"/>
    <cellStyle name="Emphasis 2" xfId="160"/>
    <cellStyle name="Emphasis 3" xfId="161"/>
    <cellStyle name="Euro" xfId="162"/>
    <cellStyle name="Explanatory Text 2" xfId="163"/>
    <cellStyle name="Fixed" xfId="164"/>
    <cellStyle name="Fixed 2" xfId="165"/>
    <cellStyle name="Gilsans" xfId="166"/>
    <cellStyle name="Gilsansl" xfId="167"/>
    <cellStyle name="Good 2" xfId="168"/>
    <cellStyle name="Heading 1 2" xfId="169"/>
    <cellStyle name="Heading 1 2 2" xfId="170"/>
    <cellStyle name="Heading 1 3" xfId="171"/>
    <cellStyle name="Heading 2 2" xfId="172"/>
    <cellStyle name="Heading 2 2 2" xfId="173"/>
    <cellStyle name="Heading 2 3" xfId="174"/>
    <cellStyle name="Heading 3 2" xfId="175"/>
    <cellStyle name="Heading 3 2 2" xfId="176"/>
    <cellStyle name="Heading 3 2 2 2" xfId="177"/>
    <cellStyle name="Heading 3 2 2 2 2" xfId="178"/>
    <cellStyle name="Heading 3 2 2 2 2 2" xfId="179"/>
    <cellStyle name="Heading 3 2 2 2 2 2 2" xfId="180"/>
    <cellStyle name="Heading 3 2 2 2 2 2 3" xfId="181"/>
    <cellStyle name="Heading 3 2 2 2 2 3" xfId="182"/>
    <cellStyle name="Heading 3 2 2 2 2 3 2" xfId="183"/>
    <cellStyle name="Heading 3 2 2 2 2 3 3" xfId="184"/>
    <cellStyle name="Heading 3 2 2 2 2 4" xfId="185"/>
    <cellStyle name="Heading 3 2 2 2 2 4 2" xfId="186"/>
    <cellStyle name="Heading 3 2 2 2 2 5" xfId="187"/>
    <cellStyle name="Heading 3 2 2 2 2 6" xfId="188"/>
    <cellStyle name="Heading 3 2 2 2 3" xfId="189"/>
    <cellStyle name="Heading 3 2 2 2 3 2" xfId="190"/>
    <cellStyle name="Heading 3 2 2 2 3 3" xfId="191"/>
    <cellStyle name="Heading 3 2 2 2 4" xfId="192"/>
    <cellStyle name="Heading 3 2 2 2 4 2" xfId="193"/>
    <cellStyle name="Heading 3 2 2 2 4 3" xfId="194"/>
    <cellStyle name="Heading 3 2 2 2 5" xfId="195"/>
    <cellStyle name="Heading 3 2 2 2 5 2" xfId="196"/>
    <cellStyle name="Heading 3 2 2 2 6" xfId="197"/>
    <cellStyle name="Heading 3 2 2 3" xfId="198"/>
    <cellStyle name="Heading 3 2 2 3 2" xfId="199"/>
    <cellStyle name="Heading 3 2 2 3 2 2" xfId="200"/>
    <cellStyle name="Heading 3 2 2 3 2 2 2" xfId="201"/>
    <cellStyle name="Heading 3 2 2 3 2 2 3" xfId="202"/>
    <cellStyle name="Heading 3 2 2 3 2 3" xfId="203"/>
    <cellStyle name="Heading 3 2 2 3 2 3 2" xfId="204"/>
    <cellStyle name="Heading 3 2 2 3 2 3 3" xfId="205"/>
    <cellStyle name="Heading 3 2 2 3 2 4" xfId="206"/>
    <cellStyle name="Heading 3 2 2 3 2 4 2" xfId="207"/>
    <cellStyle name="Heading 3 2 2 3 2 5" xfId="208"/>
    <cellStyle name="Heading 3 2 2 3 2 6" xfId="209"/>
    <cellStyle name="Heading 3 2 2 3 3" xfId="210"/>
    <cellStyle name="Heading 3 2 2 3 3 2" xfId="211"/>
    <cellStyle name="Heading 3 2 2 3 3 3" xfId="212"/>
    <cellStyle name="Heading 3 2 2 3 4" xfId="213"/>
    <cellStyle name="Heading 3 2 2 3 4 2" xfId="214"/>
    <cellStyle name="Heading 3 2 2 3 4 3" xfId="215"/>
    <cellStyle name="Heading 3 2 2 3 5" xfId="216"/>
    <cellStyle name="Heading 3 2 2 3 5 2" xfId="217"/>
    <cellStyle name="Heading 3 2 2 3 6" xfId="218"/>
    <cellStyle name="Heading 3 2 2 4" xfId="219"/>
    <cellStyle name="Heading 3 2 2 4 2" xfId="220"/>
    <cellStyle name="Heading 3 2 2 4 2 2" xfId="221"/>
    <cellStyle name="Heading 3 2 2 4 2 3" xfId="222"/>
    <cellStyle name="Heading 3 2 2 4 3" xfId="223"/>
    <cellStyle name="Heading 3 2 2 4 3 2" xfId="224"/>
    <cellStyle name="Heading 3 2 2 4 3 3" xfId="225"/>
    <cellStyle name="Heading 3 2 2 4 4" xfId="226"/>
    <cellStyle name="Heading 3 2 2 4 4 2" xfId="227"/>
    <cellStyle name="Heading 3 2 2 4 5" xfId="228"/>
    <cellStyle name="Heading 3 2 2 4 6" xfId="229"/>
    <cellStyle name="Heading 3 2 2 5" xfId="230"/>
    <cellStyle name="Heading 3 2 2 5 2" xfId="231"/>
    <cellStyle name="Heading 3 2 2 5 2 2" xfId="232"/>
    <cellStyle name="Heading 3 2 2 5 2 3" xfId="233"/>
    <cellStyle name="Heading 3 2 2 5 3" xfId="234"/>
    <cellStyle name="Heading 3 2 2 5 3 2" xfId="235"/>
    <cellStyle name="Heading 3 2 2 5 4" xfId="236"/>
    <cellStyle name="Heading 3 2 2 5 5" xfId="237"/>
    <cellStyle name="Heading 3 2 2 6" xfId="238"/>
    <cellStyle name="Heading 3 2 3" xfId="239"/>
    <cellStyle name="Heading 3 2 4" xfId="240"/>
    <cellStyle name="Heading 3 2 4 2" xfId="241"/>
    <cellStyle name="Heading 3 2 4 2 2" xfId="242"/>
    <cellStyle name="Heading 3 2 4 2 2 2" xfId="243"/>
    <cellStyle name="Heading 3 2 4 2 2 3" xfId="244"/>
    <cellStyle name="Heading 3 2 4 2 3" xfId="245"/>
    <cellStyle name="Heading 3 2 4 2 3 2" xfId="246"/>
    <cellStyle name="Heading 3 2 4 2 3 3" xfId="247"/>
    <cellStyle name="Heading 3 2 4 2 4" xfId="248"/>
    <cellStyle name="Heading 3 2 4 2 4 2" xfId="249"/>
    <cellStyle name="Heading 3 2 4 2 5" xfId="250"/>
    <cellStyle name="Heading 3 2 4 2 6" xfId="251"/>
    <cellStyle name="Heading 3 2 4 3" xfId="252"/>
    <cellStyle name="Heading 3 2 4 3 2" xfId="253"/>
    <cellStyle name="Heading 3 2 4 3 3" xfId="254"/>
    <cellStyle name="Heading 3 2 4 4" xfId="255"/>
    <cellStyle name="Heading 3 2 4 4 2" xfId="256"/>
    <cellStyle name="Heading 3 2 4 4 3" xfId="257"/>
    <cellStyle name="Heading 3 2 4 5" xfId="258"/>
    <cellStyle name="Heading 3 2 4 5 2" xfId="259"/>
    <cellStyle name="Heading 3 2 4 6" xfId="260"/>
    <cellStyle name="Heading 3 2 5" xfId="261"/>
    <cellStyle name="Heading 3 2 5 2" xfId="262"/>
    <cellStyle name="Heading 3 2 5 2 2" xfId="263"/>
    <cellStyle name="Heading 3 2 5 2 2 2" xfId="264"/>
    <cellStyle name="Heading 3 2 5 2 2 3" xfId="265"/>
    <cellStyle name="Heading 3 2 5 2 3" xfId="266"/>
    <cellStyle name="Heading 3 2 5 2 3 2" xfId="267"/>
    <cellStyle name="Heading 3 2 5 2 3 3" xfId="268"/>
    <cellStyle name="Heading 3 2 5 2 4" xfId="269"/>
    <cellStyle name="Heading 3 2 5 2 4 2" xfId="270"/>
    <cellStyle name="Heading 3 2 5 2 5" xfId="271"/>
    <cellStyle name="Heading 3 2 5 2 6" xfId="272"/>
    <cellStyle name="Heading 3 2 5 3" xfId="273"/>
    <cellStyle name="Heading 3 2 5 3 2" xfId="274"/>
    <cellStyle name="Heading 3 2 5 3 3" xfId="275"/>
    <cellStyle name="Heading 3 2 5 4" xfId="276"/>
    <cellStyle name="Heading 3 2 5 4 2" xfId="277"/>
    <cellStyle name="Heading 3 2 5 4 3" xfId="278"/>
    <cellStyle name="Heading 3 2 5 5" xfId="279"/>
    <cellStyle name="Heading 3 2 5 5 2" xfId="280"/>
    <cellStyle name="Heading 3 2 5 6" xfId="281"/>
    <cellStyle name="Heading 3 2 6" xfId="282"/>
    <cellStyle name="Heading 3 2 6 2" xfId="283"/>
    <cellStyle name="Heading 3 2 6 2 2" xfId="284"/>
    <cellStyle name="Heading 3 2 6 2 3" xfId="285"/>
    <cellStyle name="Heading 3 2 6 3" xfId="286"/>
    <cellStyle name="Heading 3 2 6 3 2" xfId="287"/>
    <cellStyle name="Heading 3 2 6 3 3" xfId="288"/>
    <cellStyle name="Heading 3 2 6 4" xfId="289"/>
    <cellStyle name="Heading 3 2 6 4 2" xfId="290"/>
    <cellStyle name="Heading 3 2 6 5" xfId="291"/>
    <cellStyle name="Heading 3 2 6 6" xfId="292"/>
    <cellStyle name="Heading 3 2 7" xfId="293"/>
    <cellStyle name="Heading 3 2 7 2" xfId="294"/>
    <cellStyle name="Heading 3 2 7 2 2" xfId="295"/>
    <cellStyle name="Heading 3 2 7 2 3" xfId="296"/>
    <cellStyle name="Heading 3 2 7 3" xfId="297"/>
    <cellStyle name="Heading 3 2 7 3 2" xfId="298"/>
    <cellStyle name="Heading 3 2 7 4" xfId="299"/>
    <cellStyle name="Heading 3 2 7 5" xfId="300"/>
    <cellStyle name="Heading 3 2 8" xfId="301"/>
    <cellStyle name="Heading 3 3" xfId="302"/>
    <cellStyle name="Heading 4 2" xfId="303"/>
    <cellStyle name="Heading 4 2 2" xfId="304"/>
    <cellStyle name="Heading 4 3" xfId="305"/>
    <cellStyle name="Heading(4)" xfId="306"/>
    <cellStyle name="Hyperlink 2" xfId="307"/>
    <cellStyle name="Hyperlink 2 2" xfId="308"/>
    <cellStyle name="Hyperlink 2 3" xfId="309"/>
    <cellStyle name="Hyperlink 2 4" xfId="310"/>
    <cellStyle name="Hyperlink 3" xfId="311"/>
    <cellStyle name="Hyperlink 4" xfId="312"/>
    <cellStyle name="Hyperlink Arrow" xfId="313"/>
    <cellStyle name="Hyperlink Text" xfId="314"/>
    <cellStyle name="import" xfId="315"/>
    <cellStyle name="import%" xfId="316"/>
    <cellStyle name="import_ICRC Electricity model 1-1  (1 Feb 2003) " xfId="317"/>
    <cellStyle name="Input 2" xfId="318"/>
    <cellStyle name="Input 2 2" xfId="319"/>
    <cellStyle name="Input 2 2 2" xfId="320"/>
    <cellStyle name="Input 2 3" xfId="321"/>
    <cellStyle name="Input 2 3 2" xfId="322"/>
    <cellStyle name="Input 2 3 3" xfId="323"/>
    <cellStyle name="Input 2 4" xfId="324"/>
    <cellStyle name="Input1" xfId="325"/>
    <cellStyle name="Input1 2" xfId="326"/>
    <cellStyle name="Input1 2 2" xfId="327"/>
    <cellStyle name="Input1 3" xfId="328"/>
    <cellStyle name="Input1 3 2" xfId="329"/>
    <cellStyle name="Input1 4" xfId="330"/>
    <cellStyle name="Input1 5" xfId="331"/>
    <cellStyle name="Input1%" xfId="332"/>
    <cellStyle name="Input1_ICRC Electricity model 1-1  (1 Feb 2003) " xfId="333"/>
    <cellStyle name="Input1default" xfId="334"/>
    <cellStyle name="Input1default%" xfId="335"/>
    <cellStyle name="Input2" xfId="336"/>
    <cellStyle name="Input2 2" xfId="337"/>
    <cellStyle name="Input2 3" xfId="338"/>
    <cellStyle name="Input3" xfId="339"/>
    <cellStyle name="Input3 2" xfId="340"/>
    <cellStyle name="Input3 3" xfId="341"/>
    <cellStyle name="InputCell" xfId="342"/>
    <cellStyle name="InputCell 2" xfId="343"/>
    <cellStyle name="InputCell 3" xfId="344"/>
    <cellStyle name="InputCellText" xfId="345"/>
    <cellStyle name="InputCellText 2" xfId="346"/>
    <cellStyle name="InputCellText 3" xfId="347"/>
    <cellStyle name="key result" xfId="348"/>
    <cellStyle name="Lines" xfId="349"/>
    <cellStyle name="Linked Cell 2" xfId="350"/>
    <cellStyle name="Local import" xfId="351"/>
    <cellStyle name="Local import %" xfId="352"/>
    <cellStyle name="Mine" xfId="353"/>
    <cellStyle name="Model Name" xfId="354"/>
    <cellStyle name="Neutral 2" xfId="355"/>
    <cellStyle name="NonInputCell" xfId="356"/>
    <cellStyle name="NonInputCell 2" xfId="357"/>
    <cellStyle name="NonInputCell 3" xfId="358"/>
    <cellStyle name="Normal" xfId="0" builtinId="0"/>
    <cellStyle name="Normal - Style1" xfId="359"/>
    <cellStyle name="Normal 10" xfId="5"/>
    <cellStyle name="Normal 10 2" xfId="360"/>
    <cellStyle name="Normal 10 2 2 2" xfId="694"/>
    <cellStyle name="Normal 10 2 2 2 7" xfId="706"/>
    <cellStyle name="Normal 11" xfId="361"/>
    <cellStyle name="Normal 11 2" xfId="362"/>
    <cellStyle name="Normal 11 3" xfId="363"/>
    <cellStyle name="Normal 11 4" xfId="364"/>
    <cellStyle name="Normal 114" xfId="365"/>
    <cellStyle name="Normal 114 2" xfId="366"/>
    <cellStyle name="Normal 12" xfId="367"/>
    <cellStyle name="Normal 12 2" xfId="368"/>
    <cellStyle name="Normal 13" xfId="369"/>
    <cellStyle name="Normal 13 2" xfId="3"/>
    <cellStyle name="Normal 13_29(d) - Gas extensions -tariffs" xfId="370"/>
    <cellStyle name="Normal 14" xfId="7"/>
    <cellStyle name="Normal 14 2" xfId="371"/>
    <cellStyle name="Normal 14 3" xfId="372"/>
    <cellStyle name="Normal 14 3 2" xfId="373"/>
    <cellStyle name="Normal 14 3 3" xfId="374"/>
    <cellStyle name="Normal 14 4" xfId="375"/>
    <cellStyle name="Normal 14 5" xfId="376"/>
    <cellStyle name="Normal 14 9" xfId="708"/>
    <cellStyle name="Normal 14 9 2" xfId="709"/>
    <cellStyle name="Normal 15" xfId="377"/>
    <cellStyle name="Normal 15 2" xfId="378"/>
    <cellStyle name="Normal 159" xfId="704"/>
    <cellStyle name="Normal 16" xfId="379"/>
    <cellStyle name="Normal 16 2" xfId="380"/>
    <cellStyle name="Normal 16 3" xfId="381"/>
    <cellStyle name="Normal 17" xfId="382"/>
    <cellStyle name="Normal 17 2" xfId="383"/>
    <cellStyle name="Normal 17 2 2" xfId="384"/>
    <cellStyle name="Normal 17 2 2 2" xfId="385"/>
    <cellStyle name="Normal 17 2 2 3" xfId="386"/>
    <cellStyle name="Normal 17 2 3" xfId="387"/>
    <cellStyle name="Normal 17 2 4" xfId="388"/>
    <cellStyle name="Normal 17 3" xfId="389"/>
    <cellStyle name="Normal 17 3 2" xfId="390"/>
    <cellStyle name="Normal 17 3 2 2" xfId="391"/>
    <cellStyle name="Normal 17 3 2 3" xfId="392"/>
    <cellStyle name="Normal 17 3 3" xfId="393"/>
    <cellStyle name="Normal 17 3 4" xfId="394"/>
    <cellStyle name="Normal 17 4" xfId="395"/>
    <cellStyle name="Normal 17 4 2" xfId="396"/>
    <cellStyle name="Normal 17 4 3" xfId="397"/>
    <cellStyle name="Normal 17 5" xfId="398"/>
    <cellStyle name="Normal 17 6" xfId="399"/>
    <cellStyle name="Normal 18" xfId="400"/>
    <cellStyle name="Normal 18 2" xfId="401"/>
    <cellStyle name="Normal 19" xfId="402"/>
    <cellStyle name="Normal 2" xfId="403"/>
    <cellStyle name="Normal 2 2" xfId="404"/>
    <cellStyle name="Normal 2 2 2" xfId="2"/>
    <cellStyle name="Normal 2 2 3" xfId="405"/>
    <cellStyle name="Normal 2 2 4" xfId="406"/>
    <cellStyle name="Normal 2 2 5" xfId="407"/>
    <cellStyle name="Normal 2 3" xfId="408"/>
    <cellStyle name="Normal 2 3 2" xfId="409"/>
    <cellStyle name="Normal 2 3_29(d) - Gas extensions -tariffs" xfId="410"/>
    <cellStyle name="Normal 2 4" xfId="411"/>
    <cellStyle name="Normal 2 4 2" xfId="412"/>
    <cellStyle name="Normal 2 4 3" xfId="413"/>
    <cellStyle name="Normal 2 5" xfId="8"/>
    <cellStyle name="Normal 2 6" xfId="414"/>
    <cellStyle name="Normal 2_29(d) - Gas extensions -tariffs" xfId="415"/>
    <cellStyle name="Normal 20" xfId="416"/>
    <cellStyle name="Normal 20 2" xfId="417"/>
    <cellStyle name="Normal 20 2 2" xfId="418"/>
    <cellStyle name="Normal 20 3" xfId="419"/>
    <cellStyle name="Normal 20 4" xfId="420"/>
    <cellStyle name="Normal 21" xfId="421"/>
    <cellStyle name="Normal 21 2" xfId="422"/>
    <cellStyle name="Normal 21 3" xfId="423"/>
    <cellStyle name="Normal 22" xfId="424"/>
    <cellStyle name="Normal 23" xfId="425"/>
    <cellStyle name="Normal 23 2" xfId="426"/>
    <cellStyle name="Normal 23 2 2" xfId="427"/>
    <cellStyle name="Normal 23 3" xfId="428"/>
    <cellStyle name="Normal 23 4" xfId="429"/>
    <cellStyle name="Normal 24" xfId="430"/>
    <cellStyle name="Normal 24 2" xfId="431"/>
    <cellStyle name="Normal 24 2 2" xfId="432"/>
    <cellStyle name="Normal 24 3" xfId="433"/>
    <cellStyle name="Normal 24 4" xfId="434"/>
    <cellStyle name="Normal 25" xfId="435"/>
    <cellStyle name="Normal 25 2" xfId="436"/>
    <cellStyle name="Normal 25 2 2" xfId="437"/>
    <cellStyle name="Normal 25 3" xfId="438"/>
    <cellStyle name="Normal 25 4" xfId="439"/>
    <cellStyle name="Normal 26" xfId="440"/>
    <cellStyle name="Normal 26 2" xfId="441"/>
    <cellStyle name="Normal 26 2 2" xfId="442"/>
    <cellStyle name="Normal 26 3" xfId="443"/>
    <cellStyle name="Normal 26 4" xfId="444"/>
    <cellStyle name="Normal 27" xfId="445"/>
    <cellStyle name="Normal 28" xfId="6"/>
    <cellStyle name="Normal 28 4" xfId="707"/>
    <cellStyle name="Normal 29" xfId="446"/>
    <cellStyle name="Normal 3" xfId="447"/>
    <cellStyle name="Normal 3 2" xfId="448"/>
    <cellStyle name="Normal 3 2 2" xfId="449"/>
    <cellStyle name="Normal 3 3" xfId="450"/>
    <cellStyle name="Normal 3 3 2" xfId="451"/>
    <cellStyle name="Normal 3 3 3" xfId="452"/>
    <cellStyle name="Normal 3 4" xfId="453"/>
    <cellStyle name="Normal 3 5" xfId="454"/>
    <cellStyle name="Normal 3 5 2" xfId="455"/>
    <cellStyle name="Normal 3 5 3" xfId="456"/>
    <cellStyle name="Normal 3_29(d) - Gas extensions -tariffs" xfId="457"/>
    <cellStyle name="Normal 30" xfId="458"/>
    <cellStyle name="Normal 31" xfId="459"/>
    <cellStyle name="Normal 32" xfId="4"/>
    <cellStyle name="Normal 32 3" xfId="705"/>
    <cellStyle name="Normal 33" xfId="460"/>
    <cellStyle name="Normal 34" xfId="461"/>
    <cellStyle name="Normal 35" xfId="695"/>
    <cellStyle name="Normal 36" xfId="696"/>
    <cellStyle name="Normal 37" xfId="697"/>
    <cellStyle name="Normal 38" xfId="462"/>
    <cellStyle name="Normal 38 2" xfId="463"/>
    <cellStyle name="Normal 38_29(d) - Gas extensions -tariffs" xfId="464"/>
    <cellStyle name="Normal 4" xfId="465"/>
    <cellStyle name="Normal 4 2" xfId="466"/>
    <cellStyle name="Normal 4 2 2" xfId="467"/>
    <cellStyle name="Normal 4 2 2 2" xfId="468"/>
    <cellStyle name="Normal 4 2 2 2 2" xfId="469"/>
    <cellStyle name="Normal 4 2 2 2 3" xfId="470"/>
    <cellStyle name="Normal 4 2 2 3" xfId="471"/>
    <cellStyle name="Normal 4 2 2 4" xfId="472"/>
    <cellStyle name="Normal 4 2 3" xfId="473"/>
    <cellStyle name="Normal 4 2 3 2" xfId="474"/>
    <cellStyle name="Normal 4 2 3 2 2" xfId="475"/>
    <cellStyle name="Normal 4 2 3 2 3" xfId="476"/>
    <cellStyle name="Normal 4 2 3 3" xfId="477"/>
    <cellStyle name="Normal 4 2 3 4" xfId="478"/>
    <cellStyle name="Normal 4 3" xfId="479"/>
    <cellStyle name="Normal 4 3 2" xfId="480"/>
    <cellStyle name="Normal 4 3 2 2" xfId="481"/>
    <cellStyle name="Normal 4 3 2 3" xfId="482"/>
    <cellStyle name="Normal 4 3 3" xfId="483"/>
    <cellStyle name="Normal 4 3 3 2" xfId="484"/>
    <cellStyle name="Normal 4 3 4" xfId="485"/>
    <cellStyle name="Normal 4 4" xfId="486"/>
    <cellStyle name="Normal 4 5" xfId="487"/>
    <cellStyle name="Normal 4 6" xfId="488"/>
    <cellStyle name="Normal 4_29(d) - Gas extensions -tariffs" xfId="489"/>
    <cellStyle name="Normal 40" xfId="490"/>
    <cellStyle name="Normal 40 2" xfId="491"/>
    <cellStyle name="Normal 40_29(d) - Gas extensions -tariffs" xfId="492"/>
    <cellStyle name="Normal 5" xfId="493"/>
    <cellStyle name="Normal 5 2" xfId="494"/>
    <cellStyle name="Normal 5 3" xfId="495"/>
    <cellStyle name="Normal 6" xfId="496"/>
    <cellStyle name="Normal 6 2" xfId="497"/>
    <cellStyle name="Normal 6 2 2" xfId="498"/>
    <cellStyle name="Normal 6 2 3" xfId="499"/>
    <cellStyle name="Normal 7" xfId="500"/>
    <cellStyle name="Normal 7 2" xfId="501"/>
    <cellStyle name="Normal 7 2 2" xfId="502"/>
    <cellStyle name="Normal 7 2 2 2" xfId="503"/>
    <cellStyle name="Normal 7 2 2 3" xfId="504"/>
    <cellStyle name="Normal 7 2 3" xfId="505"/>
    <cellStyle name="Normal 7 2 4" xfId="506"/>
    <cellStyle name="Normal 8" xfId="507"/>
    <cellStyle name="Normal 8 2" xfId="508"/>
    <cellStyle name="Normal 8 2 2" xfId="509"/>
    <cellStyle name="Normal 8 2 3" xfId="510"/>
    <cellStyle name="Normal 8 2 3 2" xfId="511"/>
    <cellStyle name="Normal 8 2 3 3" xfId="512"/>
    <cellStyle name="Normal 8 2 4" xfId="513"/>
    <cellStyle name="Normal 9" xfId="514"/>
    <cellStyle name="Normal 9 2" xfId="515"/>
    <cellStyle name="Note 2" xfId="516"/>
    <cellStyle name="Note 2 2" xfId="517"/>
    <cellStyle name="Note 2 2 2" xfId="518"/>
    <cellStyle name="Note 2 3" xfId="519"/>
    <cellStyle name="Note 2 3 2" xfId="520"/>
    <cellStyle name="Note 2 3 3" xfId="521"/>
    <cellStyle name="Note 2 4" xfId="522"/>
    <cellStyle name="Note 3" xfId="523"/>
    <cellStyle name="Note 3 2" xfId="524"/>
    <cellStyle name="Note 3 2 2" xfId="525"/>
    <cellStyle name="Note 3 3" xfId="526"/>
    <cellStyle name="Note 3 3 2" xfId="527"/>
    <cellStyle name="Note 3 3 3" xfId="528"/>
    <cellStyle name="Note 3 4" xfId="529"/>
    <cellStyle name="Note 4" xfId="530"/>
    <cellStyle name="Note 4 2" xfId="531"/>
    <cellStyle name="Note 4 2 2" xfId="532"/>
    <cellStyle name="Note 4 3" xfId="533"/>
    <cellStyle name="Note 4 3 2" xfId="534"/>
    <cellStyle name="Note 4 3 3" xfId="535"/>
    <cellStyle name="Note 4 4" xfId="536"/>
    <cellStyle name="Output 2" xfId="537"/>
    <cellStyle name="Output 2 2" xfId="538"/>
    <cellStyle name="Output 2 2 2" xfId="539"/>
    <cellStyle name="Output 2 3" xfId="540"/>
    <cellStyle name="Output 2 3 2" xfId="541"/>
    <cellStyle name="Output 2 3 3" xfId="542"/>
    <cellStyle name="Output 2 4" xfId="543"/>
    <cellStyle name="Percent" xfId="1" builtinId="5"/>
    <cellStyle name="Percent [2]" xfId="544"/>
    <cellStyle name="Percent [2] 2" xfId="545"/>
    <cellStyle name="Percent [2]_29(d) - Gas extensions -tariffs" xfId="546"/>
    <cellStyle name="Percent 10" xfId="698"/>
    <cellStyle name="Percent 11" xfId="699"/>
    <cellStyle name="Percent 12" xfId="547"/>
    <cellStyle name="Percent 12 2" xfId="548"/>
    <cellStyle name="Percent 12 2 2" xfId="549"/>
    <cellStyle name="Percent 12 3" xfId="550"/>
    <cellStyle name="Percent 12 4" xfId="551"/>
    <cellStyle name="Percent 2" xfId="552"/>
    <cellStyle name="Percent 2 2" xfId="553"/>
    <cellStyle name="Percent 2 2 2" xfId="554"/>
    <cellStyle name="Percent 2 2 2 2" xfId="555"/>
    <cellStyle name="Percent 2 2 2 2 2" xfId="556"/>
    <cellStyle name="Percent 2 2 2 2 3" xfId="557"/>
    <cellStyle name="Percent 2 2 2 3" xfId="558"/>
    <cellStyle name="Percent 2 2 2 4" xfId="559"/>
    <cellStyle name="Percent 2 2 3" xfId="560"/>
    <cellStyle name="Percent 2 2 3 2" xfId="561"/>
    <cellStyle name="Percent 2 2 3 2 2" xfId="562"/>
    <cellStyle name="Percent 2 2 3 2 3" xfId="563"/>
    <cellStyle name="Percent 2 2 3 3" xfId="564"/>
    <cellStyle name="Percent 2 2 3 4" xfId="565"/>
    <cellStyle name="Percent 2 3" xfId="566"/>
    <cellStyle name="Percent 2 3 2" xfId="567"/>
    <cellStyle name="Percent 2 3 2 2" xfId="568"/>
    <cellStyle name="Percent 2 3 2 3" xfId="569"/>
    <cellStyle name="Percent 2 3 3" xfId="570"/>
    <cellStyle name="Percent 2 3 4" xfId="571"/>
    <cellStyle name="Percent 2 4" xfId="572"/>
    <cellStyle name="Percent 2 4 2" xfId="573"/>
    <cellStyle name="Percent 2 4 2 2" xfId="574"/>
    <cellStyle name="Percent 2 4 2 3" xfId="575"/>
    <cellStyle name="Percent 2 4 3" xfId="576"/>
    <cellStyle name="Percent 2 4 4" xfId="577"/>
    <cellStyle name="Percent 3" xfId="578"/>
    <cellStyle name="Percent 3 2" xfId="579"/>
    <cellStyle name="Percent 3 4" xfId="580"/>
    <cellStyle name="Percent 3 4 2" xfId="581"/>
    <cellStyle name="Percent 3 4 3" xfId="582"/>
    <cellStyle name="Percent 4" xfId="583"/>
    <cellStyle name="Percent 5" xfId="584"/>
    <cellStyle name="Percent 5 2" xfId="585"/>
    <cellStyle name="Percent 5 3" xfId="586"/>
    <cellStyle name="Percent 6" xfId="587"/>
    <cellStyle name="Percent 7" xfId="588"/>
    <cellStyle name="Percent 8" xfId="589"/>
    <cellStyle name="Percent 9" xfId="700"/>
    <cellStyle name="Percentage" xfId="590"/>
    <cellStyle name="Period Title" xfId="591"/>
    <cellStyle name="PSChar" xfId="592"/>
    <cellStyle name="PSDate" xfId="593"/>
    <cellStyle name="PSDec" xfId="594"/>
    <cellStyle name="PSDetail" xfId="595"/>
    <cellStyle name="PSHeading" xfId="596"/>
    <cellStyle name="PSHeading 2" xfId="597"/>
    <cellStyle name="PSHeading 2 2" xfId="598"/>
    <cellStyle name="PSHeading 2 2 2" xfId="599"/>
    <cellStyle name="PSHeading 2 3" xfId="600"/>
    <cellStyle name="PSHeading 3" xfId="601"/>
    <cellStyle name="PSHeading 3 2" xfId="602"/>
    <cellStyle name="PSHeading 3 2 2" xfId="603"/>
    <cellStyle name="PSHeading 3 2 2 2" xfId="701"/>
    <cellStyle name="PSHeading 3 2 3" xfId="702"/>
    <cellStyle name="PSHeading 3 3" xfId="604"/>
    <cellStyle name="PSHeading 4" xfId="605"/>
    <cellStyle name="PSHeading 4 2" xfId="606"/>
    <cellStyle name="PSHeading 5" xfId="703"/>
    <cellStyle name="PSInt" xfId="607"/>
    <cellStyle name="PSSpacer" xfId="608"/>
    <cellStyle name="Ratio" xfId="609"/>
    <cellStyle name="Ratio 2" xfId="610"/>
    <cellStyle name="Ratio_29(d) - Gas extensions -tariffs" xfId="611"/>
    <cellStyle name="Right Date" xfId="612"/>
    <cellStyle name="Right Number" xfId="613"/>
    <cellStyle name="Right Year" xfId="614"/>
    <cellStyle name="RIN_Input$_3dp" xfId="615"/>
    <cellStyle name="SAPError" xfId="616"/>
    <cellStyle name="SAPError 2" xfId="617"/>
    <cellStyle name="SAPKey" xfId="618"/>
    <cellStyle name="SAPKey 2" xfId="619"/>
    <cellStyle name="SAPLocked" xfId="620"/>
    <cellStyle name="SAPLocked 2" xfId="621"/>
    <cellStyle name="SAPOutput" xfId="622"/>
    <cellStyle name="SAPOutput 2" xfId="623"/>
    <cellStyle name="SAPSpace" xfId="624"/>
    <cellStyle name="SAPSpace 2" xfId="625"/>
    <cellStyle name="SAPText" xfId="626"/>
    <cellStyle name="SAPText 2" xfId="627"/>
    <cellStyle name="SAPUnLocked" xfId="628"/>
    <cellStyle name="SAPUnLocked 2" xfId="629"/>
    <cellStyle name="Sheet Title" xfId="630"/>
    <cellStyle name="SheetHeader1" xfId="631"/>
    <cellStyle name="Style 1" xfId="632"/>
    <cellStyle name="Style 1 2" xfId="633"/>
    <cellStyle name="Style 1 2 2" xfId="634"/>
    <cellStyle name="Style 1 3" xfId="635"/>
    <cellStyle name="Style 1 3 2" xfId="636"/>
    <cellStyle name="Style 1 3 3" xfId="637"/>
    <cellStyle name="Style 1 4" xfId="638"/>
    <cellStyle name="Style 1_29(d) - Gas extensions -tariffs" xfId="639"/>
    <cellStyle name="Style2" xfId="640"/>
    <cellStyle name="Style3" xfId="641"/>
    <cellStyle name="Style4" xfId="642"/>
    <cellStyle name="Style4 2" xfId="643"/>
    <cellStyle name="Style4_29(d) - Gas extensions -tariffs" xfId="644"/>
    <cellStyle name="Style5" xfId="645"/>
    <cellStyle name="Style5 2" xfId="646"/>
    <cellStyle name="Style5_29(d) - Gas extensions -tariffs" xfId="647"/>
    <cellStyle name="Table Head Green" xfId="648"/>
    <cellStyle name="Table Head_pldt" xfId="649"/>
    <cellStyle name="Table Source" xfId="650"/>
    <cellStyle name="Table Units" xfId="651"/>
    <cellStyle name="TableLvl2" xfId="652"/>
    <cellStyle name="TableLvl3" xfId="653"/>
    <cellStyle name="Text" xfId="654"/>
    <cellStyle name="Text 2" xfId="655"/>
    <cellStyle name="Text 3" xfId="656"/>
    <cellStyle name="Text Head 1" xfId="657"/>
    <cellStyle name="Text Head 2" xfId="658"/>
    <cellStyle name="Text Indent 2" xfId="659"/>
    <cellStyle name="Theirs" xfId="660"/>
    <cellStyle name="Title 2" xfId="661"/>
    <cellStyle name="TOC 1" xfId="662"/>
    <cellStyle name="TOC 2" xfId="663"/>
    <cellStyle name="TOC 3" xfId="664"/>
    <cellStyle name="Total 2" xfId="665"/>
    <cellStyle name="Total 2 2" xfId="666"/>
    <cellStyle name="Total 2 2 2" xfId="667"/>
    <cellStyle name="Total 2 3" xfId="668"/>
    <cellStyle name="Total 2 3 2" xfId="669"/>
    <cellStyle name="Total 2 3 3" xfId="670"/>
    <cellStyle name="Total 2 4" xfId="671"/>
    <cellStyle name="Warning Text 2" xfId="672"/>
    <cellStyle name="year" xfId="673"/>
    <cellStyle name="year 2" xfId="674"/>
    <cellStyle name="year_29(d) - Gas extensions -tariffs" xfId="675"/>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499984740745262"/>
    <pageSetUpPr fitToPage="1"/>
  </sheetPr>
  <dimension ref="A1:Z69"/>
  <sheetViews>
    <sheetView showGridLines="0" tabSelected="1" zoomScale="70" zoomScaleNormal="70" workbookViewId="0">
      <selection activeCell="B61" sqref="B61"/>
    </sheetView>
  </sheetViews>
  <sheetFormatPr defaultColWidth="9.140625" defaultRowHeight="15"/>
  <cols>
    <col min="1" max="1" width="17.28515625" style="3" customWidth="1"/>
    <col min="2" max="2" width="65.7109375" style="8" customWidth="1"/>
    <col min="3" max="23" width="12.28515625" style="8" customWidth="1"/>
    <col min="24" max="16384" width="9.140625" style="8"/>
  </cols>
  <sheetData>
    <row r="1" spans="1:26" ht="30" customHeight="1">
      <c r="B1" s="5" t="s">
        <v>1</v>
      </c>
      <c r="C1" s="5"/>
      <c r="D1" s="5"/>
      <c r="E1" s="5"/>
      <c r="F1" s="5"/>
      <c r="G1" s="6"/>
      <c r="H1" s="6"/>
      <c r="I1" s="6"/>
      <c r="J1" s="6"/>
      <c r="K1" s="6"/>
      <c r="L1" s="6"/>
      <c r="M1" s="6"/>
      <c r="N1" s="6"/>
      <c r="O1" s="6"/>
      <c r="P1" s="6"/>
      <c r="Q1" s="6"/>
      <c r="R1" s="6"/>
      <c r="S1" s="6"/>
      <c r="T1" s="6"/>
      <c r="U1" s="6"/>
      <c r="V1" s="6"/>
      <c r="W1" s="6"/>
      <c r="X1" s="6"/>
      <c r="Y1" s="6"/>
      <c r="Z1" s="6"/>
    </row>
    <row r="2" spans="1:26" ht="30" customHeight="1">
      <c r="B2" s="9" t="s">
        <v>0</v>
      </c>
      <c r="C2" s="9"/>
      <c r="D2" s="9"/>
      <c r="E2" s="9"/>
      <c r="F2" s="9"/>
      <c r="G2" s="6"/>
      <c r="H2" s="6"/>
      <c r="I2" s="6"/>
      <c r="J2" s="6"/>
      <c r="K2" s="6"/>
      <c r="L2" s="6"/>
      <c r="M2" s="6"/>
      <c r="N2" s="6"/>
      <c r="O2" s="6"/>
      <c r="P2" s="6"/>
      <c r="Q2" s="6"/>
      <c r="R2" s="6"/>
      <c r="S2" s="6"/>
      <c r="T2" s="6"/>
      <c r="U2" s="6"/>
      <c r="V2" s="6"/>
      <c r="W2" s="6"/>
      <c r="X2" s="6"/>
      <c r="Y2" s="6"/>
      <c r="Z2" s="6"/>
    </row>
    <row r="3" spans="1:26" ht="30" customHeight="1">
      <c r="B3" s="4" t="s">
        <v>52</v>
      </c>
      <c r="C3" s="5"/>
      <c r="D3" s="5"/>
      <c r="E3" s="5"/>
      <c r="F3" s="5"/>
      <c r="G3" s="6"/>
      <c r="H3" s="6"/>
      <c r="I3" s="6"/>
      <c r="J3" s="6"/>
      <c r="K3" s="6"/>
      <c r="L3" s="6"/>
      <c r="M3" s="6"/>
      <c r="N3" s="6"/>
      <c r="O3" s="6"/>
      <c r="P3" s="6"/>
      <c r="Q3" s="6"/>
      <c r="R3" s="6"/>
      <c r="S3" s="6"/>
      <c r="T3" s="6"/>
      <c r="U3" s="6"/>
      <c r="V3" s="6"/>
      <c r="W3" s="6"/>
      <c r="X3" s="6"/>
      <c r="Y3" s="6"/>
      <c r="Z3" s="6"/>
    </row>
    <row r="4" spans="1:26" ht="30" customHeight="1">
      <c r="B4" s="10" t="s">
        <v>38</v>
      </c>
      <c r="C4" s="10"/>
      <c r="D4" s="10"/>
      <c r="E4" s="10"/>
      <c r="F4" s="10"/>
      <c r="G4" s="10"/>
      <c r="H4" s="10"/>
      <c r="I4" s="10"/>
      <c r="J4" s="10"/>
      <c r="K4" s="10"/>
      <c r="L4" s="10"/>
      <c r="M4" s="10"/>
      <c r="N4" s="10"/>
      <c r="O4" s="10"/>
      <c r="P4" s="10"/>
      <c r="Q4" s="10"/>
      <c r="R4" s="10"/>
      <c r="S4" s="10"/>
      <c r="T4" s="10"/>
      <c r="U4" s="10"/>
      <c r="V4" s="10"/>
      <c r="W4" s="10"/>
      <c r="X4" s="10"/>
      <c r="Y4" s="10"/>
      <c r="Z4" s="10"/>
    </row>
    <row r="6" spans="1:26" ht="25.5" customHeight="1">
      <c r="B6" s="11" t="s">
        <v>22</v>
      </c>
      <c r="C6" s="11"/>
      <c r="D6" s="11"/>
      <c r="E6" s="11"/>
      <c r="F6" s="11"/>
      <c r="G6" s="11"/>
      <c r="H6" s="11"/>
      <c r="I6" s="11"/>
      <c r="J6" s="11"/>
      <c r="K6" s="11"/>
      <c r="L6" s="11"/>
      <c r="M6" s="11"/>
      <c r="N6" s="11"/>
      <c r="O6" s="11"/>
      <c r="P6" s="11"/>
      <c r="Q6" s="11"/>
      <c r="R6" s="11"/>
      <c r="S6" s="11"/>
      <c r="T6" s="11"/>
      <c r="U6" s="11"/>
      <c r="V6" s="11"/>
      <c r="W6" s="11"/>
    </row>
    <row r="7" spans="1:26" ht="21.75" customHeight="1">
      <c r="A7" s="134"/>
      <c r="B7" s="135" t="s">
        <v>51</v>
      </c>
      <c r="C7" s="136"/>
      <c r="D7" s="136"/>
      <c r="E7" s="136"/>
      <c r="F7" s="136"/>
      <c r="G7" s="136"/>
      <c r="H7" s="136"/>
      <c r="I7" s="136"/>
      <c r="J7" s="136"/>
      <c r="K7" s="136"/>
      <c r="L7" s="136"/>
      <c r="M7" s="137"/>
      <c r="N7"/>
      <c r="O7"/>
      <c r="P7"/>
      <c r="Q7"/>
      <c r="R7" s="11"/>
      <c r="S7" s="11"/>
      <c r="T7" s="11"/>
      <c r="U7" s="11"/>
      <c r="V7" s="11"/>
      <c r="W7" s="11"/>
    </row>
    <row r="8" spans="1:26" ht="128.25" customHeight="1">
      <c r="A8" s="138"/>
      <c r="B8" s="266" t="s">
        <v>35</v>
      </c>
      <c r="C8" s="267"/>
      <c r="D8" s="267"/>
      <c r="E8" s="267"/>
      <c r="F8" s="267"/>
      <c r="G8" s="267"/>
      <c r="H8" s="267"/>
      <c r="I8" s="267"/>
      <c r="J8" s="267"/>
      <c r="K8" s="267"/>
      <c r="L8" s="267"/>
      <c r="M8" s="268"/>
      <c r="N8"/>
      <c r="O8"/>
      <c r="P8"/>
      <c r="Q8"/>
      <c r="R8"/>
      <c r="S8" s="139"/>
      <c r="T8"/>
      <c r="U8"/>
      <c r="V8"/>
      <c r="W8"/>
    </row>
    <row r="9" spans="1:26">
      <c r="B9" s="12"/>
      <c r="C9" s="12"/>
      <c r="D9" s="12"/>
      <c r="E9" s="12"/>
      <c r="F9" s="12"/>
      <c r="G9" s="12"/>
      <c r="H9" s="12"/>
      <c r="I9" s="12"/>
      <c r="J9" s="12"/>
      <c r="K9" s="12"/>
      <c r="L9" s="12"/>
      <c r="M9" s="12"/>
      <c r="N9" s="12"/>
      <c r="O9" s="12"/>
      <c r="P9" s="12"/>
      <c r="Q9" s="12"/>
      <c r="R9" s="12"/>
      <c r="S9" s="12"/>
      <c r="T9" s="12"/>
      <c r="U9" s="12"/>
      <c r="V9" s="12"/>
      <c r="W9" s="12"/>
    </row>
    <row r="10" spans="1:26">
      <c r="B10" s="12"/>
      <c r="C10" s="12"/>
      <c r="D10" s="12"/>
      <c r="E10" s="12"/>
      <c r="F10" s="12"/>
      <c r="G10" s="12"/>
      <c r="H10" s="12"/>
      <c r="I10" s="12"/>
      <c r="J10" s="12"/>
      <c r="K10" s="12"/>
      <c r="L10" s="12"/>
      <c r="M10" s="12"/>
      <c r="N10" s="12"/>
      <c r="O10" s="12"/>
      <c r="P10" s="12"/>
      <c r="Q10" s="12"/>
      <c r="R10" s="12"/>
      <c r="S10" s="12"/>
      <c r="T10" s="12"/>
      <c r="U10" s="12"/>
      <c r="V10" s="12"/>
      <c r="W10" s="12"/>
    </row>
    <row r="11" spans="1:26" customFormat="1" ht="15.75" thickBot="1">
      <c r="A11" s="3"/>
      <c r="B11" s="2"/>
      <c r="C11" s="2"/>
      <c r="D11" s="2"/>
      <c r="E11" s="2"/>
      <c r="F11" s="2"/>
      <c r="G11" s="2"/>
      <c r="H11" s="2"/>
      <c r="I11" s="2"/>
      <c r="J11" s="2"/>
      <c r="K11" s="2"/>
      <c r="L11" s="2"/>
      <c r="M11" s="2"/>
      <c r="N11" s="2"/>
    </row>
    <row r="12" spans="1:26" customFormat="1" ht="16.5" thickBot="1">
      <c r="A12" s="3"/>
      <c r="B12" s="13" t="s">
        <v>23</v>
      </c>
      <c r="C12" s="13"/>
      <c r="D12" s="14"/>
      <c r="E12" s="14"/>
      <c r="F12" s="14"/>
      <c r="G12" s="14"/>
      <c r="H12" s="14"/>
      <c r="I12" s="14"/>
      <c r="J12" s="14"/>
      <c r="K12" s="14"/>
      <c r="L12" s="215"/>
      <c r="M12" s="14"/>
      <c r="N12" s="215"/>
    </row>
    <row r="13" spans="1:26" s="15" customFormat="1" ht="15.75">
      <c r="A13" s="3"/>
      <c r="B13" s="259"/>
      <c r="C13" s="269" t="s">
        <v>2</v>
      </c>
      <c r="D13" s="270"/>
      <c r="E13" s="270"/>
      <c r="F13" s="270"/>
      <c r="G13" s="270"/>
      <c r="H13" s="270"/>
      <c r="I13" s="270"/>
      <c r="J13" s="270"/>
      <c r="K13" s="270"/>
      <c r="L13" s="271"/>
      <c r="M13" s="270" t="s">
        <v>24</v>
      </c>
      <c r="N13" s="271"/>
      <c r="O13"/>
      <c r="P13"/>
      <c r="Q13"/>
      <c r="R13"/>
      <c r="S13"/>
      <c r="T13"/>
      <c r="U13"/>
      <c r="V13"/>
      <c r="W13"/>
    </row>
    <row r="14" spans="1:26" ht="16.5" thickBot="1">
      <c r="B14" s="259"/>
      <c r="C14" s="261" t="s">
        <v>6</v>
      </c>
      <c r="D14" s="16" t="s">
        <v>8</v>
      </c>
      <c r="E14" s="17" t="s">
        <v>10</v>
      </c>
      <c r="F14" s="17" t="s">
        <v>12</v>
      </c>
      <c r="G14" s="17" t="s">
        <v>14</v>
      </c>
      <c r="H14" s="17" t="s">
        <v>16</v>
      </c>
      <c r="I14" s="17" t="s">
        <v>18</v>
      </c>
      <c r="J14" s="17" t="s">
        <v>3</v>
      </c>
      <c r="K14" s="17" t="s">
        <v>4</v>
      </c>
      <c r="L14" s="18" t="s">
        <v>5</v>
      </c>
      <c r="M14" s="260" t="s">
        <v>7</v>
      </c>
      <c r="N14" s="18" t="s">
        <v>9</v>
      </c>
      <c r="O14"/>
      <c r="P14"/>
      <c r="Q14"/>
      <c r="R14"/>
      <c r="S14"/>
      <c r="T14"/>
      <c r="U14"/>
      <c r="V14"/>
      <c r="W14"/>
    </row>
    <row r="15" spans="1:26">
      <c r="B15" s="20" t="s">
        <v>34</v>
      </c>
      <c r="C15" s="151"/>
      <c r="D15" s="149">
        <v>99.2</v>
      </c>
      <c r="E15" s="149">
        <v>100.4</v>
      </c>
      <c r="F15" s="149">
        <v>102.8</v>
      </c>
      <c r="G15" s="150">
        <v>105.9</v>
      </c>
      <c r="H15" s="150">
        <v>107.5</v>
      </c>
      <c r="I15" s="150">
        <v>108.6</v>
      </c>
      <c r="J15" s="206">
        <v>110.7</v>
      </c>
      <c r="K15" s="206">
        <v>113</v>
      </c>
      <c r="L15" s="206">
        <v>114.8</v>
      </c>
      <c r="M15" s="206">
        <v>114.4</v>
      </c>
      <c r="N15" s="207">
        <f>M15*(1+3%)</f>
        <v>117.83200000000001</v>
      </c>
      <c r="O15"/>
      <c r="P15"/>
      <c r="Q15"/>
      <c r="R15"/>
      <c r="S15"/>
      <c r="T15"/>
      <c r="U15"/>
      <c r="V15"/>
      <c r="W15"/>
    </row>
    <row r="16" spans="1:26">
      <c r="B16" s="22" t="s">
        <v>25</v>
      </c>
      <c r="C16" s="19"/>
      <c r="D16" s="23"/>
      <c r="E16" s="24">
        <f t="shared" ref="E16:N16" si="0">+E15/D15-1</f>
        <v>1.2096774193548487E-2</v>
      </c>
      <c r="F16" s="24">
        <f t="shared" si="0"/>
        <v>2.3904382470119501E-2</v>
      </c>
      <c r="G16" s="24">
        <f t="shared" si="0"/>
        <v>3.0155642023346418E-2</v>
      </c>
      <c r="H16" s="24">
        <f t="shared" si="0"/>
        <v>1.5108593012275628E-2</v>
      </c>
      <c r="I16" s="24">
        <f t="shared" si="0"/>
        <v>1.0232558139534831E-2</v>
      </c>
      <c r="J16" s="24">
        <f t="shared" si="0"/>
        <v>1.9337016574585641E-2</v>
      </c>
      <c r="K16" s="24">
        <f t="shared" si="0"/>
        <v>2.0776874435411097E-2</v>
      </c>
      <c r="L16" s="24">
        <f t="shared" si="0"/>
        <v>1.5929203539823078E-2</v>
      </c>
      <c r="M16" s="24">
        <f t="shared" si="0"/>
        <v>-3.4843205574912606E-3</v>
      </c>
      <c r="N16" s="155">
        <f t="shared" si="0"/>
        <v>3.0000000000000027E-2</v>
      </c>
      <c r="O16"/>
      <c r="P16"/>
      <c r="Q16"/>
      <c r="R16"/>
      <c r="S16"/>
      <c r="T16"/>
      <c r="U16"/>
      <c r="V16"/>
      <c r="W16"/>
    </row>
    <row r="17" spans="1:26" ht="15.75" thickBot="1">
      <c r="B17" s="25" t="s">
        <v>57</v>
      </c>
      <c r="C17" s="26"/>
      <c r="D17" s="27">
        <f>E17/(1+E16)</f>
        <v>0.84187657003190952</v>
      </c>
      <c r="E17" s="28">
        <f t="shared" ref="E17:M17" si="1">F17/(1+F16)</f>
        <v>0.85206056079842463</v>
      </c>
      <c r="F17" s="28">
        <f t="shared" si="1"/>
        <v>0.87242854233145473</v>
      </c>
      <c r="G17" s="28">
        <f t="shared" si="1"/>
        <v>0.89873718514495204</v>
      </c>
      <c r="H17" s="28">
        <f t="shared" si="1"/>
        <v>0.91231583950030537</v>
      </c>
      <c r="I17" s="28">
        <f t="shared" si="1"/>
        <v>0.92165116436961081</v>
      </c>
      <c r="J17" s="28">
        <f t="shared" si="1"/>
        <v>0.93947314821101213</v>
      </c>
      <c r="K17" s="28">
        <f t="shared" si="1"/>
        <v>0.95899246384683268</v>
      </c>
      <c r="L17" s="28">
        <f t="shared" si="1"/>
        <v>0.97426844999660533</v>
      </c>
      <c r="M17" s="28">
        <f t="shared" si="1"/>
        <v>0.970873786407767</v>
      </c>
      <c r="N17" s="156">
        <v>1</v>
      </c>
      <c r="O17"/>
      <c r="P17"/>
      <c r="Q17"/>
      <c r="R17"/>
      <c r="S17"/>
      <c r="T17"/>
      <c r="U17"/>
      <c r="V17"/>
      <c r="W17"/>
    </row>
    <row r="18" spans="1:26">
      <c r="B18" s="29"/>
      <c r="C18" s="30"/>
      <c r="D18" s="30"/>
      <c r="E18" s="30"/>
      <c r="F18" s="30"/>
      <c r="G18" s="30"/>
      <c r="H18" s="30"/>
      <c r="I18" s="30"/>
      <c r="J18" s="31"/>
      <c r="K18" s="32"/>
      <c r="L18" s="31"/>
      <c r="M18" s="33"/>
      <c r="N18" s="32"/>
      <c r="O18" s="31"/>
      <c r="P18" s="31"/>
      <c r="Q18" s="31"/>
      <c r="R18" s="31"/>
      <c r="S18" s="32"/>
      <c r="T18" s="32"/>
      <c r="U18" s="32"/>
      <c r="V18" s="32"/>
      <c r="W18" s="32"/>
    </row>
    <row r="19" spans="1:26">
      <c r="B19" s="29"/>
      <c r="C19" s="30"/>
      <c r="D19" s="30"/>
      <c r="E19" s="30"/>
      <c r="F19" s="30"/>
      <c r="G19" s="30"/>
      <c r="H19" s="30"/>
      <c r="I19" s="30"/>
      <c r="J19" s="31"/>
      <c r="K19"/>
      <c r="L19"/>
      <c r="M19"/>
      <c r="N19"/>
      <c r="O19"/>
      <c r="P19"/>
      <c r="Q19"/>
      <c r="R19" s="31"/>
      <c r="S19" s="32"/>
      <c r="T19" s="32"/>
      <c r="U19" s="32"/>
      <c r="V19" s="32"/>
      <c r="W19" s="32"/>
    </row>
    <row r="20" spans="1:26">
      <c r="B20" s="29"/>
      <c r="C20" s="30"/>
      <c r="D20" s="30"/>
      <c r="E20" s="30"/>
      <c r="F20" s="30"/>
      <c r="G20" s="30"/>
      <c r="H20" s="30"/>
      <c r="I20" s="30"/>
      <c r="J20" s="31"/>
      <c r="K20" s="32"/>
      <c r="L20" s="31"/>
      <c r="M20" s="33"/>
      <c r="N20" s="32"/>
      <c r="O20" s="31"/>
      <c r="P20" s="31"/>
      <c r="Q20" s="31"/>
      <c r="R20" s="31"/>
      <c r="S20" s="32"/>
      <c r="T20" s="32"/>
      <c r="U20" s="32"/>
      <c r="V20" s="32"/>
      <c r="W20" s="32"/>
    </row>
    <row r="21" spans="1:26" s="36" customFormat="1" ht="18.75">
      <c r="A21" s="3"/>
      <c r="B21" s="34" t="s">
        <v>39</v>
      </c>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customFormat="1" ht="15.75" thickBot="1">
      <c r="A22" s="3"/>
    </row>
    <row r="23" spans="1:26" customFormat="1" ht="15.75" thickBot="1">
      <c r="A23" s="3"/>
      <c r="B23" s="205" t="s">
        <v>37</v>
      </c>
      <c r="C23" s="220" t="s">
        <v>16</v>
      </c>
    </row>
    <row r="24" spans="1:26" s="40" customFormat="1" ht="16.5" thickBot="1">
      <c r="A24" s="3"/>
      <c r="B24" s="37" t="s">
        <v>40</v>
      </c>
      <c r="C24" s="142"/>
      <c r="D24" s="142"/>
      <c r="E24" s="142"/>
      <c r="F24" s="142"/>
      <c r="G24" s="142"/>
      <c r="H24" s="142"/>
      <c r="I24" s="142"/>
      <c r="J24" s="142"/>
      <c r="K24" s="142"/>
      <c r="L24" s="142"/>
      <c r="M24" s="38"/>
      <c r="N24" s="38"/>
      <c r="O24" s="38"/>
      <c r="P24" s="38"/>
      <c r="Q24" s="38"/>
      <c r="R24" s="38"/>
      <c r="S24" s="38"/>
      <c r="T24" s="39"/>
      <c r="U24"/>
      <c r="V24"/>
      <c r="W24"/>
      <c r="X24"/>
      <c r="Y24"/>
    </row>
    <row r="25" spans="1:26">
      <c r="B25"/>
      <c r="C25" s="272" t="s">
        <v>48</v>
      </c>
      <c r="D25" s="273"/>
      <c r="E25" s="273"/>
      <c r="F25" s="273"/>
      <c r="G25" s="274"/>
      <c r="H25" s="275" t="s">
        <v>49</v>
      </c>
      <c r="I25" s="273"/>
      <c r="J25" s="273"/>
      <c r="K25" s="273"/>
      <c r="L25" s="276"/>
      <c r="M25" s="41"/>
      <c r="N25" s="277" t="s">
        <v>50</v>
      </c>
      <c r="O25" s="278"/>
      <c r="P25" s="278"/>
      <c r="Q25" s="278"/>
      <c r="R25" s="278"/>
      <c r="S25" s="278"/>
      <c r="T25" s="279"/>
      <c r="U25"/>
      <c r="V25"/>
      <c r="W25"/>
      <c r="X25"/>
      <c r="Y25"/>
      <c r="Z25" s="21"/>
    </row>
    <row r="26" spans="1:26" ht="15.75" thickBot="1">
      <c r="B26"/>
      <c r="C26" s="284" t="s">
        <v>26</v>
      </c>
      <c r="D26" s="285"/>
      <c r="E26" s="285"/>
      <c r="F26" s="285"/>
      <c r="G26" s="286"/>
      <c r="H26" s="287" t="s">
        <v>21</v>
      </c>
      <c r="I26" s="288"/>
      <c r="J26" s="288"/>
      <c r="K26" s="288"/>
      <c r="L26" s="289"/>
      <c r="M26" s="41"/>
      <c r="N26" s="290" t="s">
        <v>26</v>
      </c>
      <c r="O26" s="291"/>
      <c r="P26" s="292" t="s">
        <v>21</v>
      </c>
      <c r="Q26" s="293"/>
      <c r="R26" s="293"/>
      <c r="S26" s="293"/>
      <c r="T26" s="294"/>
      <c r="U26"/>
      <c r="V26"/>
      <c r="W26"/>
      <c r="X26"/>
      <c r="Y26"/>
      <c r="Z26" s="21"/>
    </row>
    <row r="27" spans="1:26" ht="15.75" thickBot="1">
      <c r="B27"/>
      <c r="C27" s="245" t="s">
        <v>10</v>
      </c>
      <c r="D27" s="246" t="s">
        <v>12</v>
      </c>
      <c r="E27" s="246" t="s">
        <v>14</v>
      </c>
      <c r="F27" s="246" t="s">
        <v>16</v>
      </c>
      <c r="G27" s="248" t="s">
        <v>18</v>
      </c>
      <c r="H27" s="255" t="s">
        <v>3</v>
      </c>
      <c r="I27" s="250" t="s">
        <v>4</v>
      </c>
      <c r="J27" s="250" t="s">
        <v>5</v>
      </c>
      <c r="K27" s="250" t="s">
        <v>7</v>
      </c>
      <c r="L27" s="154" t="s">
        <v>9</v>
      </c>
      <c r="M27" s="41"/>
      <c r="N27" s="194" t="s">
        <v>16</v>
      </c>
      <c r="O27" s="199" t="s">
        <v>18</v>
      </c>
      <c r="P27" s="200" t="s">
        <v>3</v>
      </c>
      <c r="Q27" s="200" t="s">
        <v>4</v>
      </c>
      <c r="R27" s="200" t="s">
        <v>5</v>
      </c>
      <c r="S27" s="200" t="s">
        <v>7</v>
      </c>
      <c r="T27" s="201" t="s">
        <v>9</v>
      </c>
      <c r="U27"/>
      <c r="V27"/>
      <c r="W27"/>
      <c r="X27"/>
      <c r="Y27"/>
      <c r="Z27" s="21"/>
    </row>
    <row r="28" spans="1:26">
      <c r="B28" s="235" t="s">
        <v>46</v>
      </c>
      <c r="C28" s="251"/>
      <c r="D28" s="243"/>
      <c r="E28" s="243"/>
      <c r="F28" s="218">
        <v>66</v>
      </c>
      <c r="G28" s="218">
        <v>63.599999999999994</v>
      </c>
      <c r="H28" s="252">
        <v>71.432587671880583</v>
      </c>
      <c r="I28" s="253">
        <v>72.848869460445343</v>
      </c>
      <c r="J28" s="253">
        <v>74.292093813060475</v>
      </c>
      <c r="K28" s="253">
        <v>74.379492664645795</v>
      </c>
      <c r="L28" s="254">
        <v>74.581474382138907</v>
      </c>
      <c r="M28" s="41"/>
      <c r="N28" s="221">
        <f>+LOOKUP($C$23,C$27:G$27,C28:G28)/$D$17</f>
        <v>78.396290322580668</v>
      </c>
      <c r="O28" s="193">
        <f t="shared" ref="O28:O35" si="2">+G28/$D$17</f>
        <v>75.545516129032279</v>
      </c>
      <c r="P28" s="202">
        <f>+H28/$I$17</f>
        <v>77.50501538262462</v>
      </c>
      <c r="Q28" s="203">
        <f>+I28/$I$17</f>
        <v>79.041694164486159</v>
      </c>
      <c r="R28" s="203">
        <f>+J28/$I$17</f>
        <v>80.60760587643226</v>
      </c>
      <c r="S28" s="203">
        <f>+K28/$I$17</f>
        <v>80.702434435179967</v>
      </c>
      <c r="T28" s="204">
        <f>+L28/$I$17</f>
        <v>80.921586458528481</v>
      </c>
      <c r="U28"/>
      <c r="V28"/>
      <c r="W28"/>
      <c r="X28"/>
      <c r="Y28"/>
      <c r="Z28" s="21"/>
    </row>
    <row r="29" spans="1:26">
      <c r="B29" s="236" t="s">
        <v>27</v>
      </c>
      <c r="C29" s="231"/>
      <c r="D29" s="168"/>
      <c r="E29" s="168"/>
      <c r="F29" s="168"/>
      <c r="G29" s="177"/>
      <c r="H29" s="208"/>
      <c r="I29" s="209"/>
      <c r="J29" s="209"/>
      <c r="K29" s="209"/>
      <c r="L29" s="228"/>
      <c r="M29" s="44"/>
      <c r="N29" s="222"/>
      <c r="O29" s="42"/>
      <c r="P29" s="45"/>
      <c r="Q29" s="46"/>
      <c r="R29" s="46"/>
      <c r="S29" s="46"/>
      <c r="T29" s="47"/>
      <c r="U29"/>
      <c r="V29"/>
      <c r="W29"/>
      <c r="X29"/>
      <c r="Y29"/>
      <c r="Z29" s="21"/>
    </row>
    <row r="30" spans="1:26">
      <c r="B30" s="237" t="s">
        <v>28</v>
      </c>
      <c r="C30" s="232"/>
      <c r="D30" s="181"/>
      <c r="E30" s="181"/>
      <c r="F30" s="210">
        <v>-0.7</v>
      </c>
      <c r="G30" s="210">
        <v>-0.69999999999999907</v>
      </c>
      <c r="H30" s="263">
        <v>-0.71557730521749818</v>
      </c>
      <c r="I30" s="264">
        <v>-0.75219934605224448</v>
      </c>
      <c r="J30" s="264">
        <v>-0.78501463822780848</v>
      </c>
      <c r="K30" s="264">
        <v>-0.8174652715588302</v>
      </c>
      <c r="L30" s="265">
        <v>-0.84907897059941961</v>
      </c>
      <c r="M30" s="44"/>
      <c r="N30" s="223">
        <f t="shared" ref="N30:N35" si="3">+LOOKUP($C$23,C$27:G$27,C30:G30)/$D$17</f>
        <v>-0.83147580645161312</v>
      </c>
      <c r="O30" s="184">
        <f t="shared" si="2"/>
        <v>-0.83147580645161212</v>
      </c>
      <c r="P30" s="48">
        <f>H30/$I$17</f>
        <v>-0.77640796527061018</v>
      </c>
      <c r="Q30" s="48">
        <f t="shared" ref="Q30:T35" si="4">I30/$I$17</f>
        <v>-0.81614321679583879</v>
      </c>
      <c r="R30" s="48">
        <f t="shared" si="4"/>
        <v>-0.85174811097292036</v>
      </c>
      <c r="S30" s="48">
        <f t="shared" si="4"/>
        <v>-0.88695734694585726</v>
      </c>
      <c r="T30" s="144">
        <f t="shared" si="4"/>
        <v>-0.92125850150709787</v>
      </c>
      <c r="U30"/>
      <c r="V30"/>
      <c r="W30"/>
      <c r="X30"/>
      <c r="Y30"/>
      <c r="Z30" s="21"/>
    </row>
    <row r="31" spans="1:26">
      <c r="B31" s="238" t="s">
        <v>58</v>
      </c>
      <c r="C31" s="232"/>
      <c r="D31" s="181"/>
      <c r="E31" s="181"/>
      <c r="F31" s="210">
        <v>-9</v>
      </c>
      <c r="G31" s="210">
        <v>-7.2999999999999901</v>
      </c>
      <c r="H31" s="263">
        <v>-11.174277213</v>
      </c>
      <c r="I31" s="264">
        <v>-12.18949235</v>
      </c>
      <c r="J31" s="264">
        <v>-12.557097324000001</v>
      </c>
      <c r="K31" s="264">
        <v>-12.155100948000001</v>
      </c>
      <c r="L31" s="265">
        <v>-11.774262276</v>
      </c>
      <c r="M31" s="44"/>
      <c r="N31" s="223">
        <f t="shared" si="3"/>
        <v>-10.690403225806456</v>
      </c>
      <c r="O31" s="184">
        <f t="shared" si="2"/>
        <v>-8.6711048387096685</v>
      </c>
      <c r="P31" s="48">
        <f t="shared" ref="P31:P35" si="5">H31/$I$17</f>
        <v>-12.124193670001992</v>
      </c>
      <c r="Q31" s="48">
        <f t="shared" si="4"/>
        <v>-13.225711441852672</v>
      </c>
      <c r="R31" s="48">
        <f t="shared" si="4"/>
        <v>-13.624566223587186</v>
      </c>
      <c r="S31" s="48">
        <f t="shared" si="4"/>
        <v>-13.188396454003097</v>
      </c>
      <c r="T31" s="144">
        <f t="shared" si="4"/>
        <v>-12.775182988081328</v>
      </c>
      <c r="U31"/>
      <c r="V31"/>
      <c r="W31"/>
      <c r="X31"/>
      <c r="Y31"/>
      <c r="Z31" s="21"/>
    </row>
    <row r="32" spans="1:26">
      <c r="B32" s="237"/>
      <c r="C32" s="232"/>
      <c r="D32" s="181"/>
      <c r="E32" s="181"/>
      <c r="F32" s="210"/>
      <c r="G32" s="175"/>
      <c r="H32" s="211"/>
      <c r="I32" s="212"/>
      <c r="J32" s="212"/>
      <c r="K32" s="212"/>
      <c r="L32" s="229"/>
      <c r="M32" s="44"/>
      <c r="N32" s="223">
        <f t="shared" si="3"/>
        <v>0</v>
      </c>
      <c r="O32" s="184">
        <f t="shared" si="2"/>
        <v>0</v>
      </c>
      <c r="P32" s="48">
        <f t="shared" si="5"/>
        <v>0</v>
      </c>
      <c r="Q32" s="48">
        <f t="shared" si="4"/>
        <v>0</v>
      </c>
      <c r="R32" s="48">
        <f t="shared" si="4"/>
        <v>0</v>
      </c>
      <c r="S32" s="48">
        <f t="shared" si="4"/>
        <v>0</v>
      </c>
      <c r="T32" s="144">
        <f>L32/$I$17</f>
        <v>0</v>
      </c>
      <c r="U32"/>
      <c r="V32"/>
      <c r="W32"/>
      <c r="X32"/>
      <c r="Y32"/>
      <c r="Z32" s="21"/>
    </row>
    <row r="33" spans="1:26">
      <c r="B33" s="239"/>
      <c r="C33" s="232"/>
      <c r="D33" s="181"/>
      <c r="E33" s="181"/>
      <c r="F33" s="210"/>
      <c r="G33" s="175"/>
      <c r="H33" s="211"/>
      <c r="I33" s="212"/>
      <c r="J33" s="212"/>
      <c r="K33" s="212"/>
      <c r="L33" s="229"/>
      <c r="M33" s="51"/>
      <c r="N33" s="223">
        <f t="shared" si="3"/>
        <v>0</v>
      </c>
      <c r="O33" s="184">
        <f t="shared" si="2"/>
        <v>0</v>
      </c>
      <c r="P33" s="48">
        <f t="shared" si="5"/>
        <v>0</v>
      </c>
      <c r="Q33" s="48">
        <f t="shared" si="4"/>
        <v>0</v>
      </c>
      <c r="R33" s="48">
        <f t="shared" si="4"/>
        <v>0</v>
      </c>
      <c r="S33" s="48">
        <f t="shared" si="4"/>
        <v>0</v>
      </c>
      <c r="T33" s="144">
        <f t="shared" si="4"/>
        <v>0</v>
      </c>
      <c r="U33"/>
      <c r="V33"/>
      <c r="W33"/>
      <c r="X33"/>
      <c r="Y33"/>
      <c r="Z33" s="43"/>
    </row>
    <row r="34" spans="1:26">
      <c r="B34" s="240" t="s">
        <v>45</v>
      </c>
      <c r="C34" s="232"/>
      <c r="D34" s="181"/>
      <c r="E34" s="181"/>
      <c r="F34" s="210"/>
      <c r="G34" s="210"/>
      <c r="H34" s="211"/>
      <c r="I34" s="212"/>
      <c r="J34" s="212"/>
      <c r="K34" s="212"/>
      <c r="L34" s="229"/>
      <c r="M34" s="51"/>
      <c r="N34" s="223">
        <f t="shared" si="3"/>
        <v>0</v>
      </c>
      <c r="O34" s="184">
        <f t="shared" si="2"/>
        <v>0</v>
      </c>
      <c r="P34" s="48">
        <f t="shared" si="5"/>
        <v>0</v>
      </c>
      <c r="Q34" s="48">
        <f t="shared" si="4"/>
        <v>0</v>
      </c>
      <c r="R34" s="48">
        <f t="shared" si="4"/>
        <v>0</v>
      </c>
      <c r="S34" s="48">
        <f t="shared" si="4"/>
        <v>0</v>
      </c>
      <c r="T34" s="144">
        <f t="shared" si="4"/>
        <v>0</v>
      </c>
      <c r="U34"/>
      <c r="V34"/>
      <c r="W34"/>
      <c r="X34"/>
      <c r="Y34"/>
      <c r="Z34" s="43"/>
    </row>
    <row r="35" spans="1:26" ht="15.75" thickBot="1">
      <c r="B35" s="241" t="s">
        <v>44</v>
      </c>
      <c r="C35" s="233"/>
      <c r="D35" s="183"/>
      <c r="E35" s="183"/>
      <c r="F35" s="210"/>
      <c r="G35" s="176"/>
      <c r="H35" s="213"/>
      <c r="I35" s="214"/>
      <c r="J35" s="214"/>
      <c r="K35" s="214"/>
      <c r="L35" s="230"/>
      <c r="M35" s="52"/>
      <c r="N35" s="224">
        <f t="shared" si="3"/>
        <v>0</v>
      </c>
      <c r="O35" s="185">
        <f t="shared" si="2"/>
        <v>0</v>
      </c>
      <c r="P35" s="145">
        <f t="shared" si="5"/>
        <v>0</v>
      </c>
      <c r="Q35" s="145">
        <f t="shared" si="4"/>
        <v>0</v>
      </c>
      <c r="R35" s="145">
        <f t="shared" si="4"/>
        <v>0</v>
      </c>
      <c r="S35" s="145">
        <f t="shared" si="4"/>
        <v>0</v>
      </c>
      <c r="T35" s="146">
        <f t="shared" si="4"/>
        <v>0</v>
      </c>
      <c r="U35"/>
      <c r="V35"/>
      <c r="W35"/>
      <c r="X35"/>
      <c r="Y35"/>
      <c r="Z35" s="43"/>
    </row>
    <row r="36" spans="1:26" ht="15.75" thickBot="1">
      <c r="B36" s="227" t="s">
        <v>41</v>
      </c>
      <c r="C36" s="234">
        <f t="shared" ref="C36:L36" si="6">SUM(C28:C35)</f>
        <v>0</v>
      </c>
      <c r="D36" s="191">
        <f t="shared" si="6"/>
        <v>0</v>
      </c>
      <c r="E36" s="191">
        <f t="shared" si="6"/>
        <v>0</v>
      </c>
      <c r="F36" s="191">
        <f t="shared" si="6"/>
        <v>56.3</v>
      </c>
      <c r="G36" s="191">
        <f t="shared" si="6"/>
        <v>55.600000000000009</v>
      </c>
      <c r="H36" s="191">
        <f t="shared" si="6"/>
        <v>59.542733153663093</v>
      </c>
      <c r="I36" s="191">
        <f t="shared" si="6"/>
        <v>59.90717776439309</v>
      </c>
      <c r="J36" s="191">
        <f t="shared" si="6"/>
        <v>60.949981850832671</v>
      </c>
      <c r="K36" s="191">
        <f t="shared" si="6"/>
        <v>61.406926445086967</v>
      </c>
      <c r="L36" s="192">
        <f t="shared" si="6"/>
        <v>61.958133135539484</v>
      </c>
      <c r="M36" s="52"/>
      <c r="N36" s="186">
        <f t="shared" ref="N36" si="7">+SUM(N28:N35)</f>
        <v>66.874411290322598</v>
      </c>
      <c r="O36" s="53">
        <f t="shared" ref="O36" si="8">+SUM(O28:O35)</f>
        <v>66.042935483871005</v>
      </c>
      <c r="P36" s="53">
        <f>+SUM(P28:P35)</f>
        <v>64.604413747352027</v>
      </c>
      <c r="Q36" s="53">
        <f>+SUM(Q28:Q35)</f>
        <v>64.999839505837656</v>
      </c>
      <c r="R36" s="53">
        <f t="shared" ref="R36:T36" si="9">+SUM(R28:R35)</f>
        <v>66.131291541872159</v>
      </c>
      <c r="S36" s="53">
        <f t="shared" si="9"/>
        <v>66.627080634231007</v>
      </c>
      <c r="T36" s="54">
        <f t="shared" si="9"/>
        <v>67.225144968940057</v>
      </c>
      <c r="U36"/>
      <c r="V36"/>
      <c r="W36"/>
      <c r="X36"/>
      <c r="Y36"/>
      <c r="Z36" s="43"/>
    </row>
    <row r="37" spans="1:26" ht="15.75" thickBot="1">
      <c r="B37" s="55"/>
      <c r="C37" s="56"/>
      <c r="D37" s="56"/>
      <c r="E37" s="56"/>
      <c r="F37" s="56"/>
      <c r="G37" s="57"/>
      <c r="H37" s="262"/>
      <c r="I37" s="262"/>
      <c r="J37" s="262"/>
      <c r="K37" s="262"/>
      <c r="L37" s="262"/>
      <c r="M37" s="58"/>
      <c r="N37" s="56"/>
      <c r="O37" s="56"/>
      <c r="P37" s="56"/>
      <c r="Q37" s="56"/>
      <c r="R37" s="56"/>
      <c r="S37" s="56"/>
      <c r="T37" s="56"/>
      <c r="U37"/>
      <c r="V37"/>
      <c r="W37"/>
      <c r="X37"/>
      <c r="Y37"/>
      <c r="Z37" s="59"/>
    </row>
    <row r="38" spans="1:26" s="40" customFormat="1" ht="16.5" thickBot="1">
      <c r="A38" s="3"/>
      <c r="B38" s="37" t="s">
        <v>42</v>
      </c>
      <c r="C38" s="38"/>
      <c r="D38" s="38"/>
      <c r="E38" s="38"/>
      <c r="F38" s="38"/>
      <c r="G38" s="38"/>
      <c r="H38" s="38"/>
      <c r="I38" s="38"/>
      <c r="J38" s="38"/>
      <c r="K38" s="38"/>
      <c r="L38" s="38"/>
      <c r="M38" s="38"/>
      <c r="N38" s="38"/>
      <c r="O38" s="38"/>
      <c r="P38" s="38"/>
      <c r="Q38" s="38"/>
      <c r="R38" s="38"/>
      <c r="S38" s="38"/>
      <c r="T38" s="39"/>
      <c r="U38"/>
      <c r="V38"/>
      <c r="W38"/>
      <c r="X38"/>
      <c r="Y38"/>
    </row>
    <row r="39" spans="1:26">
      <c r="B39" s="60"/>
      <c r="C39" s="295" t="s">
        <v>29</v>
      </c>
      <c r="D39" s="296"/>
      <c r="E39" s="296"/>
      <c r="F39" s="296"/>
      <c r="G39" s="296"/>
      <c r="H39" s="296"/>
      <c r="I39" s="296"/>
      <c r="J39" s="296"/>
      <c r="K39" s="296"/>
      <c r="L39" s="297"/>
      <c r="M39" s="61"/>
      <c r="N39" s="277" t="s">
        <v>50</v>
      </c>
      <c r="O39" s="278"/>
      <c r="P39" s="278"/>
      <c r="Q39" s="278"/>
      <c r="R39" s="278"/>
      <c r="S39" s="278"/>
      <c r="T39" s="279"/>
      <c r="U39"/>
      <c r="V39"/>
      <c r="W39"/>
      <c r="X39"/>
      <c r="Y39"/>
      <c r="Z39" s="21"/>
    </row>
    <row r="40" spans="1:26" ht="15.75" thickBot="1">
      <c r="B40" s="60"/>
      <c r="C40" s="284" t="s">
        <v>26</v>
      </c>
      <c r="D40" s="285"/>
      <c r="E40" s="285"/>
      <c r="F40" s="285"/>
      <c r="G40" s="286"/>
      <c r="H40" s="287" t="s">
        <v>21</v>
      </c>
      <c r="I40" s="288"/>
      <c r="J40" s="288"/>
      <c r="K40" s="288"/>
      <c r="L40" s="289"/>
      <c r="M40" s="61"/>
      <c r="N40" s="290" t="s">
        <v>26</v>
      </c>
      <c r="O40" s="291"/>
      <c r="P40" s="292" t="s">
        <v>21</v>
      </c>
      <c r="Q40" s="293"/>
      <c r="R40" s="293"/>
      <c r="S40" s="293"/>
      <c r="T40" s="294"/>
      <c r="U40"/>
      <c r="V40"/>
      <c r="W40"/>
      <c r="X40"/>
      <c r="Y40"/>
      <c r="Z40" s="21"/>
    </row>
    <row r="41" spans="1:26" ht="15.75" thickBot="1">
      <c r="B41" s="62"/>
      <c r="C41" s="245" t="s">
        <v>10</v>
      </c>
      <c r="D41" s="246" t="s">
        <v>12</v>
      </c>
      <c r="E41" s="246" t="s">
        <v>14</v>
      </c>
      <c r="F41" s="247" t="s">
        <v>16</v>
      </c>
      <c r="G41" s="248" t="s">
        <v>18</v>
      </c>
      <c r="H41" s="249" t="s">
        <v>3</v>
      </c>
      <c r="I41" s="250" t="s">
        <v>4</v>
      </c>
      <c r="J41" s="250" t="s">
        <v>5</v>
      </c>
      <c r="K41" s="250" t="s">
        <v>7</v>
      </c>
      <c r="L41" s="154" t="s">
        <v>9</v>
      </c>
      <c r="M41" s="51"/>
      <c r="N41" s="194" t="s">
        <v>16</v>
      </c>
      <c r="O41" s="199" t="s">
        <v>18</v>
      </c>
      <c r="P41" s="200" t="s">
        <v>3</v>
      </c>
      <c r="Q41" s="200" t="s">
        <v>4</v>
      </c>
      <c r="R41" s="200" t="s">
        <v>5</v>
      </c>
      <c r="S41" s="200" t="s">
        <v>7</v>
      </c>
      <c r="T41" s="201" t="s">
        <v>9</v>
      </c>
      <c r="U41"/>
      <c r="V41"/>
      <c r="W41" s="165"/>
      <c r="X41"/>
      <c r="Y41"/>
    </row>
    <row r="42" spans="1:26">
      <c r="B42" s="140" t="s">
        <v>47</v>
      </c>
      <c r="C42" s="242"/>
      <c r="D42" s="243"/>
      <c r="E42" s="243"/>
      <c r="F42" s="218">
        <v>67.566638807313922</v>
      </c>
      <c r="G42" s="218">
        <v>63.444979309200093</v>
      </c>
      <c r="H42" s="219">
        <v>60.520575367402429</v>
      </c>
      <c r="I42" s="244">
        <v>65.852025783161309</v>
      </c>
      <c r="J42" s="244">
        <v>61.486749518774694</v>
      </c>
      <c r="K42" s="244">
        <v>66.081000000000003</v>
      </c>
      <c r="L42" s="178"/>
      <c r="M42" s="51"/>
      <c r="N42" s="225">
        <f>+LOOKUP($C$23,C$41:G$41,C42:G42)/LOOKUP($C$23,C$14:N$14,C$17:N$17)*(1+LOOKUP($C$23,C$14:N$14,C$16:N$16))^0.5</f>
        <v>74.617956616924729</v>
      </c>
      <c r="O42" s="195">
        <f>+G42/I$17*(1+I$16)^0.5</f>
        <v>69.189686768565949</v>
      </c>
      <c r="P42" s="196">
        <f>+H42/J$17*(1+J$16)^0.5</f>
        <v>65.039556967084366</v>
      </c>
      <c r="Q42" s="197">
        <f>+I42/K$17*(1+K$16)^0.5</f>
        <v>69.377613490448013</v>
      </c>
      <c r="R42" s="197">
        <f>+J42/L$17*(1+L$16)^0.5</f>
        <v>63.611350824666467</v>
      </c>
      <c r="S42" s="197">
        <f>+K42/M$17*(1+M$16)^0.5</f>
        <v>67.94474912505575</v>
      </c>
      <c r="T42" s="198"/>
      <c r="U42"/>
      <c r="V42"/>
      <c r="W42" s="165"/>
      <c r="X42"/>
      <c r="Y42"/>
    </row>
    <row r="43" spans="1:26">
      <c r="B43" s="143" t="s">
        <v>30</v>
      </c>
      <c r="C43" s="171"/>
      <c r="D43" s="168"/>
      <c r="E43" s="168"/>
      <c r="F43" s="168"/>
      <c r="G43" s="177"/>
      <c r="H43" s="171"/>
      <c r="I43" s="168"/>
      <c r="J43" s="168"/>
      <c r="K43" s="168"/>
      <c r="L43" s="178"/>
      <c r="M43" s="52"/>
      <c r="N43" s="222"/>
      <c r="O43" s="42"/>
      <c r="P43" s="45"/>
      <c r="Q43" s="46"/>
      <c r="R43" s="46"/>
      <c r="S43" s="46"/>
      <c r="T43" s="63"/>
      <c r="U43"/>
      <c r="V43"/>
      <c r="W43"/>
      <c r="X43"/>
      <c r="Y43"/>
      <c r="Z43" s="21"/>
    </row>
    <row r="44" spans="1:26">
      <c r="B44" s="169" t="str">
        <f>B30</f>
        <v>Debt raising costs</v>
      </c>
      <c r="C44" s="180"/>
      <c r="D44" s="181"/>
      <c r="E44" s="181"/>
      <c r="F44" s="210">
        <v>-0.76043598939863599</v>
      </c>
      <c r="G44" s="210">
        <v>-1.27428005220442</v>
      </c>
      <c r="H44" s="211">
        <v>-0.94200596179446394</v>
      </c>
      <c r="I44" s="212">
        <v>-0.99404182896738036</v>
      </c>
      <c r="J44" s="212">
        <v>-1.0525239475931072</v>
      </c>
      <c r="K44" s="212">
        <v>-1.18</v>
      </c>
      <c r="L44" s="178"/>
      <c r="M44" s="51"/>
      <c r="N44" s="226">
        <f t="shared" ref="N44:N49" si="10">+LOOKUP($C$23,C$41:G$41,C44:G44)/LOOKUP($C$23,C$14:N$14,C$17:N$17)*(1+LOOKUP($C$23,C$14:N$14,C$16:N$16))^0.5</f>
        <v>-0.83979580261070286</v>
      </c>
      <c r="O44" s="187">
        <f t="shared" ref="O44:S49" si="11">G44/I$17*(1+I$16)^0.5</f>
        <v>-1.3896613826252864</v>
      </c>
      <c r="P44" s="64">
        <f t="shared" si="11"/>
        <v>-1.012344149795775</v>
      </c>
      <c r="Q44" s="64">
        <f t="shared" si="11"/>
        <v>-1.0472608698557524</v>
      </c>
      <c r="R44" s="64">
        <f t="shared" si="11"/>
        <v>-1.0888926574540159</v>
      </c>
      <c r="S44" s="64">
        <f t="shared" si="11"/>
        <v>-1.2132807307329758</v>
      </c>
      <c r="T44" s="66"/>
      <c r="U44"/>
      <c r="V44"/>
      <c r="W44"/>
      <c r="X44"/>
      <c r="Y44"/>
      <c r="Z44" s="21"/>
    </row>
    <row r="45" spans="1:26">
      <c r="B45" s="169" t="str">
        <f>B31</f>
        <v>Unaccounted for gas (clause 5.1(h)(i))</v>
      </c>
      <c r="C45" s="180"/>
      <c r="D45" s="181"/>
      <c r="E45" s="181"/>
      <c r="F45" s="210">
        <v>-8.8924926600000003</v>
      </c>
      <c r="G45" s="210">
        <v>-7.7427950000000001</v>
      </c>
      <c r="H45" s="211">
        <v>-8.7536886599999999</v>
      </c>
      <c r="I45" s="212">
        <v>-7.8611070400000003</v>
      </c>
      <c r="J45" s="212">
        <v>-7.9831827100000012</v>
      </c>
      <c r="K45" s="212">
        <v>-9.4819999999999993</v>
      </c>
      <c r="L45" s="178"/>
      <c r="M45" s="52"/>
      <c r="N45" s="226">
        <f t="shared" si="10"/>
        <v>-9.8205215359680604</v>
      </c>
      <c r="O45" s="187">
        <f t="shared" si="11"/>
        <v>-8.443876357061626</v>
      </c>
      <c r="P45" s="64">
        <f t="shared" si="11"/>
        <v>-9.4073136089325082</v>
      </c>
      <c r="Q45" s="64">
        <f t="shared" si="11"/>
        <v>-8.2819752215977758</v>
      </c>
      <c r="R45" s="64">
        <f t="shared" si="11"/>
        <v>-8.2590320684973069</v>
      </c>
      <c r="S45" s="64">
        <f t="shared" si="11"/>
        <v>-9.7494304142458272</v>
      </c>
      <c r="T45" s="66"/>
      <c r="U45"/>
      <c r="V45"/>
      <c r="W45"/>
      <c r="X45"/>
      <c r="Y45"/>
      <c r="Z45" s="21"/>
    </row>
    <row r="46" spans="1:26">
      <c r="B46" s="169"/>
      <c r="C46" s="180"/>
      <c r="D46" s="181"/>
      <c r="E46" s="181"/>
      <c r="F46" s="210"/>
      <c r="G46" s="175"/>
      <c r="H46" s="172"/>
      <c r="I46" s="164"/>
      <c r="J46" s="164"/>
      <c r="K46" s="164"/>
      <c r="L46" s="178"/>
      <c r="M46" s="52"/>
      <c r="N46" s="226">
        <f t="shared" si="10"/>
        <v>0</v>
      </c>
      <c r="O46" s="187">
        <f t="shared" si="11"/>
        <v>0</v>
      </c>
      <c r="P46" s="64">
        <f t="shared" si="11"/>
        <v>0</v>
      </c>
      <c r="Q46" s="64">
        <f t="shared" si="11"/>
        <v>0</v>
      </c>
      <c r="R46" s="64">
        <f t="shared" si="11"/>
        <v>0</v>
      </c>
      <c r="S46" s="64">
        <f t="shared" si="11"/>
        <v>0</v>
      </c>
      <c r="T46" s="66"/>
      <c r="U46"/>
      <c r="V46" s="298" t="s">
        <v>53</v>
      </c>
      <c r="W46" s="299"/>
      <c r="X46"/>
      <c r="Y46"/>
      <c r="Z46" s="21"/>
    </row>
    <row r="47" spans="1:26" ht="15" customHeight="1">
      <c r="B47" s="170"/>
      <c r="C47" s="180"/>
      <c r="D47" s="181"/>
      <c r="E47" s="181"/>
      <c r="F47" s="210"/>
      <c r="G47" s="175"/>
      <c r="H47" s="172"/>
      <c r="I47" s="164"/>
      <c r="J47" s="164"/>
      <c r="K47" s="164"/>
      <c r="L47" s="178"/>
      <c r="M47" s="49"/>
      <c r="N47" s="226">
        <f t="shared" si="10"/>
        <v>0</v>
      </c>
      <c r="O47" s="187">
        <f t="shared" si="11"/>
        <v>0</v>
      </c>
      <c r="P47" s="64">
        <f t="shared" si="11"/>
        <v>0</v>
      </c>
      <c r="Q47" s="64">
        <f t="shared" si="11"/>
        <v>0</v>
      </c>
      <c r="R47" s="64">
        <f t="shared" si="11"/>
        <v>0</v>
      </c>
      <c r="S47" s="64">
        <f t="shared" si="11"/>
        <v>0</v>
      </c>
      <c r="T47" s="67"/>
      <c r="U47"/>
      <c r="V47" s="300"/>
      <c r="W47" s="301"/>
      <c r="X47"/>
      <c r="Y47"/>
      <c r="Z47" s="50"/>
    </row>
    <row r="48" spans="1:26" ht="15" customHeight="1">
      <c r="B48" s="170" t="s">
        <v>31</v>
      </c>
      <c r="C48" s="180"/>
      <c r="D48" s="181"/>
      <c r="E48" s="181"/>
      <c r="F48" s="210">
        <v>-6.3268999999999992E-2</v>
      </c>
      <c r="G48" s="210">
        <v>5.5143999999999999E-2</v>
      </c>
      <c r="H48" s="211">
        <v>-5.296E-2</v>
      </c>
      <c r="I48" s="212">
        <v>-5.935E-2</v>
      </c>
      <c r="J48" s="212">
        <v>-9.163000000000001E-3</v>
      </c>
      <c r="K48" s="212">
        <v>-4.3972000000000004E-2</v>
      </c>
      <c r="L48" s="178"/>
      <c r="M48" s="49"/>
      <c r="N48" s="226">
        <f t="shared" si="10"/>
        <v>-6.9871812192101729E-2</v>
      </c>
      <c r="O48" s="187">
        <f t="shared" si="11"/>
        <v>6.0137084584288514E-2</v>
      </c>
      <c r="P48" s="64">
        <f t="shared" si="11"/>
        <v>-5.6914444650704041E-2</v>
      </c>
      <c r="Q48" s="64">
        <f t="shared" si="11"/>
        <v>-6.2527482058281195E-2</v>
      </c>
      <c r="R48" s="64">
        <f t="shared" si="11"/>
        <v>-9.4796165380061585E-3</v>
      </c>
      <c r="S48" s="64">
        <f t="shared" si="11"/>
        <v>-4.5212186687957984E-2</v>
      </c>
      <c r="T48" s="67"/>
      <c r="U48"/>
      <c r="V48" s="300"/>
      <c r="W48" s="301"/>
      <c r="X48"/>
      <c r="Y48"/>
      <c r="Z48" s="50"/>
    </row>
    <row r="49" spans="1:26" ht="15.75" customHeight="1" thickBot="1">
      <c r="B49" s="141"/>
      <c r="C49" s="182"/>
      <c r="D49" s="183"/>
      <c r="E49" s="183"/>
      <c r="F49" s="210"/>
      <c r="G49" s="176"/>
      <c r="H49" s="173"/>
      <c r="I49" s="174"/>
      <c r="J49" s="174"/>
      <c r="K49" s="174"/>
      <c r="L49" s="179"/>
      <c r="M49" s="49"/>
      <c r="N49" s="103">
        <f t="shared" si="10"/>
        <v>0</v>
      </c>
      <c r="O49" s="188">
        <f t="shared" si="11"/>
        <v>0</v>
      </c>
      <c r="P49" s="147">
        <f t="shared" si="11"/>
        <v>0</v>
      </c>
      <c r="Q49" s="147">
        <f>I49/K$17*(1+K$16)^0.5</f>
        <v>0</v>
      </c>
      <c r="R49" s="147">
        <f t="shared" si="11"/>
        <v>0</v>
      </c>
      <c r="S49" s="147">
        <f t="shared" si="11"/>
        <v>0</v>
      </c>
      <c r="T49" s="148"/>
      <c r="U49"/>
      <c r="V49" s="300"/>
      <c r="W49" s="301"/>
      <c r="X49"/>
      <c r="Y49"/>
      <c r="Z49" s="50"/>
    </row>
    <row r="50" spans="1:26" s="71" customFormat="1" ht="15.75" customHeight="1" thickBot="1">
      <c r="A50" s="3"/>
      <c r="B50" s="68" t="s">
        <v>43</v>
      </c>
      <c r="C50" s="191">
        <f t="shared" ref="C50:L50" si="12">SUM(C42:C49)</f>
        <v>0</v>
      </c>
      <c r="D50" s="191">
        <f t="shared" si="12"/>
        <v>0</v>
      </c>
      <c r="E50" s="191">
        <f t="shared" si="12"/>
        <v>0</v>
      </c>
      <c r="F50" s="217">
        <f t="shared" si="12"/>
        <v>57.850441157915292</v>
      </c>
      <c r="G50" s="217">
        <f t="shared" si="12"/>
        <v>54.483048256995673</v>
      </c>
      <c r="H50" s="216">
        <f>SUM(H42:H49)</f>
        <v>50.771920745607964</v>
      </c>
      <c r="I50" s="216">
        <f>SUM(I42:I49)</f>
        <v>56.937526914193924</v>
      </c>
      <c r="J50" s="216">
        <f>SUM(J42:J49)</f>
        <v>52.441879861181583</v>
      </c>
      <c r="K50" s="217">
        <f>SUM(K42:K49)</f>
        <v>55.375028</v>
      </c>
      <c r="L50" s="192">
        <f t="shared" si="12"/>
        <v>0</v>
      </c>
      <c r="M50" s="69"/>
      <c r="N50" s="186">
        <f t="shared" ref="N50" si="13">N42+SUM(N44:N49)</f>
        <v>63.887767466153861</v>
      </c>
      <c r="O50" s="53">
        <f t="shared" ref="O50" si="14">O42+SUM(O44:O49)</f>
        <v>59.416286113463329</v>
      </c>
      <c r="P50" s="53">
        <f t="shared" ref="P50:R50" si="15">P42+SUM(P44:P49)</f>
        <v>54.56298476370538</v>
      </c>
      <c r="Q50" s="53">
        <f>Q42+SUM(Q44:Q49)</f>
        <v>59.985849916936203</v>
      </c>
      <c r="R50" s="53">
        <f t="shared" si="15"/>
        <v>54.253946482177142</v>
      </c>
      <c r="S50" s="53">
        <f>S42+SUM(S44:S49)</f>
        <v>56.936825793388991</v>
      </c>
      <c r="T50" s="256">
        <f>(T36-(LOOKUP(U50,P27:T27,P36:T36)-LOOKUP(U50,P41:T41,P50:T50)))+U51</f>
        <v>57.534890128098041</v>
      </c>
      <c r="U50" s="167" t="s">
        <v>7</v>
      </c>
      <c r="V50" s="302"/>
      <c r="W50" s="303"/>
      <c r="X50"/>
      <c r="Y50"/>
      <c r="Z50" s="70"/>
    </row>
    <row r="51" spans="1:26" customFormat="1" ht="15.75" thickBot="1">
      <c r="A51" s="3"/>
      <c r="U51" s="257"/>
      <c r="V51" s="166" t="s">
        <v>36</v>
      </c>
    </row>
    <row r="52" spans="1:26" customFormat="1">
      <c r="A52" s="3"/>
      <c r="V52" s="166"/>
    </row>
    <row r="53" spans="1:26" customFormat="1" ht="15.75" thickBot="1">
      <c r="A53" s="3"/>
      <c r="V53" s="166"/>
    </row>
    <row r="54" spans="1:26" s="1" customFormat="1" ht="18.75" thickBot="1">
      <c r="A54" s="3"/>
      <c r="B54" s="163"/>
      <c r="C54" s="190"/>
      <c r="D54" s="190"/>
      <c r="E54" s="190"/>
      <c r="F54" s="190"/>
      <c r="G54" s="190"/>
      <c r="J54" s="189"/>
      <c r="N54" s="162" t="s">
        <v>54</v>
      </c>
      <c r="O54" s="73"/>
      <c r="P54" s="72"/>
      <c r="Q54" s="73"/>
      <c r="R54" s="73"/>
      <c r="S54" s="73"/>
      <c r="T54" s="74"/>
      <c r="U54"/>
      <c r="V54"/>
      <c r="W54"/>
      <c r="X54"/>
      <c r="Y54"/>
      <c r="Z54"/>
    </row>
    <row r="55" spans="1:26" ht="15.75" thickBot="1">
      <c r="B55" s="41"/>
      <c r="C55" s="41"/>
      <c r="D55" s="41"/>
      <c r="E55" s="41"/>
      <c r="F55" s="41"/>
      <c r="G55" s="41"/>
      <c r="H55" s="41"/>
      <c r="I55" s="41"/>
      <c r="J55" s="189"/>
      <c r="K55" s="41"/>
      <c r="L55" s="41"/>
      <c r="M55" s="41"/>
      <c r="N55" s="75"/>
      <c r="O55" s="161"/>
      <c r="P55" s="76">
        <f>(P36-P50)-(O36-O50)+IF(N27=O27,O36-O50,N36-N50)</f>
        <v>6.4014234374077077</v>
      </c>
      <c r="Q55" s="77">
        <f>(Q36-Q50)-(P36-P50)</f>
        <v>-5.0274393947451941</v>
      </c>
      <c r="R55" s="77">
        <f>(R36-R50)-(Q36-Q50)</f>
        <v>6.8633554707935645</v>
      </c>
      <c r="S55" s="77">
        <f>(S36-S50)-(R36-R50)</f>
        <v>-2.187090218853001</v>
      </c>
      <c r="T55" s="78">
        <f>(T36-T50)-(S36-S50)</f>
        <v>0</v>
      </c>
      <c r="U55"/>
      <c r="V55"/>
      <c r="W55"/>
      <c r="X55"/>
      <c r="Y55"/>
      <c r="Z55"/>
    </row>
    <row r="56" spans="1:26" ht="23.25" customHeight="1" thickBot="1">
      <c r="C56" s="79"/>
      <c r="D56" s="79"/>
      <c r="E56" s="79"/>
      <c r="F56" s="79"/>
      <c r="G56" s="41"/>
      <c r="H56" s="41"/>
      <c r="I56" s="41"/>
      <c r="J56" s="189"/>
      <c r="K56" s="41"/>
      <c r="L56" s="41"/>
      <c r="M56" s="33"/>
      <c r="N56" s="80"/>
      <c r="O56" s="80"/>
      <c r="P56" s="80"/>
      <c r="Q56" s="80"/>
      <c r="R56" s="80"/>
      <c r="S56" s="80"/>
      <c r="T56" s="80"/>
      <c r="U56"/>
      <c r="V56"/>
      <c r="W56"/>
      <c r="X56"/>
      <c r="Y56"/>
      <c r="Z56"/>
    </row>
    <row r="57" spans="1:26" s="1" customFormat="1" ht="18.75" thickBot="1">
      <c r="A57" s="3"/>
      <c r="J57" s="189"/>
      <c r="N57" s="81" t="s">
        <v>32</v>
      </c>
      <c r="O57" s="82"/>
      <c r="P57" s="73"/>
      <c r="Q57" s="73"/>
      <c r="R57" s="73"/>
      <c r="S57" s="73"/>
      <c r="T57" s="73"/>
      <c r="U57" s="73"/>
      <c r="V57" s="73"/>
      <c r="W57" s="73"/>
      <c r="X57" s="73"/>
      <c r="Y57" s="83"/>
      <c r="Z57" s="84"/>
    </row>
    <row r="58" spans="1:26" ht="30" customHeight="1">
      <c r="C58" s="79"/>
      <c r="D58" s="79"/>
      <c r="E58" s="79"/>
      <c r="F58" s="79"/>
      <c r="G58" s="41"/>
      <c r="H58" s="41"/>
      <c r="I58" s="41"/>
      <c r="J58" s="189"/>
      <c r="K58" s="41"/>
      <c r="L58" s="41"/>
      <c r="M58" s="33"/>
      <c r="N58" s="85"/>
      <c r="O58" s="86"/>
      <c r="P58" s="280" t="s">
        <v>21</v>
      </c>
      <c r="Q58" s="281"/>
      <c r="R58" s="281"/>
      <c r="S58" s="281"/>
      <c r="T58" s="281"/>
      <c r="U58" s="282" t="s">
        <v>20</v>
      </c>
      <c r="V58" s="283"/>
      <c r="W58" s="283"/>
      <c r="X58" s="283"/>
      <c r="Y58" s="283"/>
      <c r="Z58" s="152"/>
    </row>
    <row r="59" spans="1:26">
      <c r="C59" s="79"/>
      <c r="D59" s="79"/>
      <c r="E59" s="79"/>
      <c r="F59" s="79"/>
      <c r="G59" s="41"/>
      <c r="H59" s="41"/>
      <c r="I59" s="41"/>
      <c r="J59" s="41"/>
      <c r="K59" s="41"/>
      <c r="L59" s="41"/>
      <c r="M59" s="33"/>
      <c r="N59" s="87"/>
      <c r="O59" s="88"/>
      <c r="P59" s="89" t="s">
        <v>50</v>
      </c>
      <c r="Q59" s="90"/>
      <c r="R59" s="90"/>
      <c r="S59" s="90"/>
      <c r="T59" s="90"/>
      <c r="U59" s="90"/>
      <c r="V59" s="90"/>
      <c r="W59" s="91"/>
      <c r="X59" s="92"/>
      <c r="Y59" s="93"/>
      <c r="Z59" s="153"/>
    </row>
    <row r="60" spans="1:26" ht="15.75" thickBot="1">
      <c r="C60" s="79"/>
      <c r="D60" s="79"/>
      <c r="E60" s="79"/>
      <c r="F60" s="79"/>
      <c r="G60" s="41"/>
      <c r="H60" s="41"/>
      <c r="I60" s="41"/>
      <c r="J60" s="41"/>
      <c r="K60" s="41"/>
      <c r="L60" s="41"/>
      <c r="M60" s="33"/>
      <c r="N60" s="87"/>
      <c r="O60" s="88"/>
      <c r="P60" s="94" t="s">
        <v>3</v>
      </c>
      <c r="Q60" s="95" t="s">
        <v>4</v>
      </c>
      <c r="R60" s="95" t="s">
        <v>5</v>
      </c>
      <c r="S60" s="95" t="s">
        <v>7</v>
      </c>
      <c r="T60" s="95" t="s">
        <v>9</v>
      </c>
      <c r="U60" s="96" t="s">
        <v>11</v>
      </c>
      <c r="V60" s="96" t="s">
        <v>13</v>
      </c>
      <c r="W60" s="96" t="s">
        <v>15</v>
      </c>
      <c r="X60" s="96" t="s">
        <v>17</v>
      </c>
      <c r="Y60" s="96" t="s">
        <v>19</v>
      </c>
      <c r="Z60" s="97" t="s">
        <v>33</v>
      </c>
    </row>
    <row r="61" spans="1:26" ht="15.75" thickBot="1">
      <c r="B61" s="41"/>
      <c r="C61" s="33"/>
      <c r="D61" s="33"/>
      <c r="E61" s="33"/>
      <c r="F61" s="33"/>
      <c r="G61" s="33"/>
      <c r="H61" s="41"/>
      <c r="I61" s="41"/>
      <c r="J61" s="41"/>
      <c r="K61" s="41"/>
      <c r="L61" s="41"/>
      <c r="M61" s="41"/>
      <c r="N61" s="304" t="s">
        <v>3</v>
      </c>
      <c r="O61" s="305"/>
      <c r="P61" s="98"/>
      <c r="Q61" s="99">
        <f>$P$55</f>
        <v>6.4014234374077077</v>
      </c>
      <c r="R61" s="100">
        <f>$P$55</f>
        <v>6.4014234374077077</v>
      </c>
      <c r="S61" s="101">
        <f>$P$55</f>
        <v>6.4014234374077077</v>
      </c>
      <c r="T61" s="100">
        <f>$P$55</f>
        <v>6.4014234374077077</v>
      </c>
      <c r="U61" s="157">
        <f>$P$55</f>
        <v>6.4014234374077077</v>
      </c>
      <c r="V61" s="102"/>
      <c r="W61" s="102"/>
      <c r="X61" s="102"/>
      <c r="Y61" s="102"/>
      <c r="Z61" s="258"/>
    </row>
    <row r="62" spans="1:26" ht="15.75" thickBot="1">
      <c r="B62" s="41"/>
      <c r="C62" s="41"/>
      <c r="D62" s="41"/>
      <c r="E62" s="41"/>
      <c r="F62" s="41"/>
      <c r="G62" s="41"/>
      <c r="H62" s="41"/>
      <c r="I62" s="41"/>
      <c r="J62" s="41"/>
      <c r="K62" s="41"/>
      <c r="L62" s="41"/>
      <c r="M62" s="41"/>
      <c r="N62" s="306" t="s">
        <v>4</v>
      </c>
      <c r="O62" s="307"/>
      <c r="P62" s="98"/>
      <c r="Q62" s="98"/>
      <c r="R62" s="103">
        <f>$Q$55</f>
        <v>-5.0274393947451941</v>
      </c>
      <c r="S62" s="104">
        <f>$Q$55</f>
        <v>-5.0274393947451941</v>
      </c>
      <c r="T62" s="65">
        <f>$Q$55</f>
        <v>-5.0274393947451941</v>
      </c>
      <c r="U62" s="104">
        <f>$Q$55</f>
        <v>-5.0274393947451941</v>
      </c>
      <c r="V62" s="157">
        <f>$Q$55</f>
        <v>-5.0274393947451941</v>
      </c>
      <c r="W62" s="102"/>
      <c r="X62" s="102"/>
      <c r="Y62" s="102"/>
      <c r="Z62" s="258"/>
    </row>
    <row r="63" spans="1:26" ht="15.75" thickBot="1">
      <c r="B63" s="41"/>
      <c r="C63" s="41"/>
      <c r="D63" s="41"/>
      <c r="E63" s="41"/>
      <c r="F63" s="41"/>
      <c r="G63" s="41"/>
      <c r="H63" s="41"/>
      <c r="I63" s="41"/>
      <c r="J63" s="41"/>
      <c r="K63" s="41"/>
      <c r="L63" s="41"/>
      <c r="M63" s="41"/>
      <c r="N63" s="306" t="s">
        <v>5</v>
      </c>
      <c r="O63" s="307"/>
      <c r="P63" s="102"/>
      <c r="Q63" s="102"/>
      <c r="R63" s="98"/>
      <c r="S63" s="105">
        <f>$R$55</f>
        <v>6.8633554707935645</v>
      </c>
      <c r="T63" s="65">
        <f>$R$55</f>
        <v>6.8633554707935645</v>
      </c>
      <c r="U63" s="104">
        <f>$R$55</f>
        <v>6.8633554707935645</v>
      </c>
      <c r="V63" s="65">
        <f>$R$55</f>
        <v>6.8633554707935645</v>
      </c>
      <c r="W63" s="158">
        <f>$R$55</f>
        <v>6.8633554707935645</v>
      </c>
      <c r="X63" s="159"/>
      <c r="Y63" s="102"/>
      <c r="Z63" s="258"/>
    </row>
    <row r="64" spans="1:26" ht="15.75" thickBot="1">
      <c r="B64" s="41"/>
      <c r="C64" s="41"/>
      <c r="D64" s="41"/>
      <c r="E64" s="41"/>
      <c r="F64" s="41"/>
      <c r="G64" s="41"/>
      <c r="H64" s="41"/>
      <c r="I64" s="41"/>
      <c r="J64" s="41"/>
      <c r="K64" s="41"/>
      <c r="L64" s="41"/>
      <c r="M64" s="41"/>
      <c r="N64" s="306" t="s">
        <v>7</v>
      </c>
      <c r="O64" s="307"/>
      <c r="P64" s="102"/>
      <c r="Q64" s="102"/>
      <c r="R64" s="102"/>
      <c r="S64" s="98"/>
      <c r="T64" s="103">
        <f>$S$55</f>
        <v>-2.187090218853001</v>
      </c>
      <c r="U64" s="65">
        <f>$S$55</f>
        <v>-2.187090218853001</v>
      </c>
      <c r="V64" s="106">
        <f>$S$55</f>
        <v>-2.187090218853001</v>
      </c>
      <c r="W64" s="104">
        <f>$S$55</f>
        <v>-2.187090218853001</v>
      </c>
      <c r="X64" s="160">
        <f>$S$55</f>
        <v>-2.187090218853001</v>
      </c>
      <c r="Y64" s="159"/>
      <c r="Z64" s="258"/>
    </row>
    <row r="65" spans="1:26" ht="15.75" thickBot="1">
      <c r="B65" s="108"/>
      <c r="C65" s="108"/>
      <c r="D65" s="108"/>
      <c r="E65" s="108"/>
      <c r="F65" s="108"/>
      <c r="G65" s="108"/>
      <c r="H65" s="108"/>
      <c r="I65" s="108"/>
      <c r="J65" s="109"/>
      <c r="K65" s="109"/>
      <c r="L65" s="109"/>
      <c r="M65" s="109"/>
      <c r="N65" s="308" t="s">
        <v>9</v>
      </c>
      <c r="O65" s="309"/>
      <c r="P65" s="107"/>
      <c r="Q65" s="107"/>
      <c r="R65" s="102"/>
      <c r="S65" s="107"/>
      <c r="T65" s="98"/>
      <c r="U65" s="105">
        <f>+$T$55</f>
        <v>0</v>
      </c>
      <c r="V65" s="110">
        <f>+$T$55</f>
        <v>0</v>
      </c>
      <c r="W65" s="111">
        <f>+$T$55</f>
        <v>0</v>
      </c>
      <c r="X65" s="112">
        <f>+$T$55</f>
        <v>0</v>
      </c>
      <c r="Y65" s="113">
        <f>+$T$55</f>
        <v>0</v>
      </c>
      <c r="Z65" s="258"/>
    </row>
    <row r="66" spans="1:26" s="71" customFormat="1" ht="15.75" thickBot="1">
      <c r="A66" s="3"/>
      <c r="B66" s="108"/>
      <c r="C66" s="108"/>
      <c r="D66" s="108"/>
      <c r="E66" s="108"/>
      <c r="F66" s="108"/>
      <c r="G66" s="108"/>
      <c r="H66" s="108"/>
      <c r="I66" s="108"/>
      <c r="J66" s="109"/>
      <c r="K66" s="109"/>
      <c r="L66" s="109"/>
      <c r="M66" s="109"/>
      <c r="N66" s="114" t="s">
        <v>55</v>
      </c>
      <c r="O66" s="115"/>
      <c r="P66" s="116"/>
      <c r="Q66" s="116"/>
      <c r="R66" s="116"/>
      <c r="S66" s="116"/>
      <c r="T66" s="117"/>
      <c r="U66" s="118">
        <f>+SUM(U61:U65)</f>
        <v>6.050249294603077</v>
      </c>
      <c r="V66" s="119">
        <f>+SUM(V62:V65)</f>
        <v>-0.35117414280463066</v>
      </c>
      <c r="W66" s="120">
        <f>+SUM(W63:W65)</f>
        <v>4.6762652519405634</v>
      </c>
      <c r="X66" s="121">
        <f>+SUM(X64:X65)</f>
        <v>-2.187090218853001</v>
      </c>
      <c r="Y66" s="121">
        <f>+SUM(Y65)</f>
        <v>0</v>
      </c>
      <c r="Z66" s="122">
        <f>+SUM(U66:Y66)</f>
        <v>8.1882501848860088</v>
      </c>
    </row>
    <row r="67" spans="1:26" ht="15.75" thickBot="1">
      <c r="B67" s="108"/>
      <c r="C67" s="108"/>
      <c r="D67" s="108"/>
      <c r="E67" s="108"/>
      <c r="F67" s="108"/>
      <c r="G67" s="108"/>
      <c r="H67" s="108"/>
      <c r="I67" s="108"/>
      <c r="J67" s="109"/>
      <c r="K67" s="109"/>
      <c r="L67" s="109"/>
      <c r="M67" s="109"/>
      <c r="N67" s="123"/>
      <c r="O67" s="123"/>
      <c r="P67" s="123"/>
      <c r="Q67" s="123"/>
      <c r="R67" s="123"/>
      <c r="S67" s="123"/>
      <c r="T67" s="123"/>
      <c r="U67" s="124"/>
      <c r="V67" s="124"/>
      <c r="W67" s="124"/>
      <c r="X67" s="124"/>
      <c r="Y67" s="124"/>
      <c r="Z67" s="50"/>
    </row>
    <row r="68" spans="1:26" ht="15.75" thickBot="1">
      <c r="B68" s="108"/>
      <c r="C68" s="108"/>
      <c r="D68" s="108"/>
      <c r="E68" s="108"/>
      <c r="F68" s="108"/>
      <c r="G68" s="108"/>
      <c r="H68" s="108"/>
      <c r="I68" s="108"/>
      <c r="J68" s="108"/>
      <c r="K68" s="108"/>
      <c r="L68" s="108"/>
      <c r="M68" s="108"/>
      <c r="N68" s="125" t="s">
        <v>56</v>
      </c>
      <c r="O68" s="126"/>
      <c r="P68" s="127"/>
      <c r="Q68" s="127"/>
      <c r="R68" s="127"/>
      <c r="S68" s="127"/>
      <c r="T68" s="128"/>
      <c r="U68" s="129">
        <f>U66</f>
        <v>6.050249294603077</v>
      </c>
      <c r="V68" s="129">
        <f>V66</f>
        <v>-0.35117414280463066</v>
      </c>
      <c r="W68" s="129">
        <f>W66</f>
        <v>4.6762652519405634</v>
      </c>
      <c r="X68" s="130">
        <f>X66</f>
        <v>-2.187090218853001</v>
      </c>
      <c r="Y68" s="130">
        <f>Y66</f>
        <v>0</v>
      </c>
      <c r="Z68" s="122">
        <f>+SUM(U68:Y68)</f>
        <v>8.1882501848860088</v>
      </c>
    </row>
    <row r="69" spans="1:26">
      <c r="B69" s="7"/>
      <c r="C69" s="7"/>
      <c r="D69" s="7"/>
      <c r="E69" s="7"/>
      <c r="F69" s="7"/>
      <c r="G69" s="7"/>
      <c r="H69" s="7"/>
      <c r="I69" s="7"/>
      <c r="J69" s="7"/>
      <c r="K69" s="7"/>
      <c r="L69" s="131"/>
      <c r="M69" s="131"/>
      <c r="N69" s="131"/>
      <c r="O69" s="131"/>
      <c r="P69" s="132"/>
      <c r="Q69" s="131"/>
      <c r="R69" s="131"/>
      <c r="S69" s="131"/>
      <c r="T69" s="132"/>
      <c r="U69" s="132"/>
      <c r="V69" s="132"/>
      <c r="W69" s="133"/>
      <c r="X69" s="133"/>
      <c r="Y69" s="7"/>
      <c r="Z69" s="7"/>
    </row>
  </sheetData>
  <sheetProtection autoFilter="0"/>
  <mergeCells count="24">
    <mergeCell ref="N61:O61"/>
    <mergeCell ref="N62:O62"/>
    <mergeCell ref="N63:O63"/>
    <mergeCell ref="N64:O64"/>
    <mergeCell ref="N65:O65"/>
    <mergeCell ref="P58:T58"/>
    <mergeCell ref="U58:Y58"/>
    <mergeCell ref="C26:G26"/>
    <mergeCell ref="H26:L26"/>
    <mergeCell ref="N26:O26"/>
    <mergeCell ref="P26:T26"/>
    <mergeCell ref="C39:L39"/>
    <mergeCell ref="N39:T39"/>
    <mergeCell ref="C40:G40"/>
    <mergeCell ref="H40:L40"/>
    <mergeCell ref="N40:O40"/>
    <mergeCell ref="P40:T40"/>
    <mergeCell ref="V46:W50"/>
    <mergeCell ref="B8:M8"/>
    <mergeCell ref="C13:L13"/>
    <mergeCell ref="M13:N13"/>
    <mergeCell ref="C25:G25"/>
    <mergeCell ref="H25:L25"/>
    <mergeCell ref="N25:T25"/>
  </mergeCells>
  <conditionalFormatting sqref="E28 E30:E35 E42 E44:E49">
    <cfRule type="expression" dxfId="2" priority="3">
      <formula>dms_PRCP_BaseYear=PRCP_y3</formula>
    </cfRule>
  </conditionalFormatting>
  <conditionalFormatting sqref="D28 D30:D35 D42 D44:D49">
    <cfRule type="expression" dxfId="1" priority="2">
      <formula>dms_PRCP_BaseYear=PRCP_y2</formula>
    </cfRule>
  </conditionalFormatting>
  <conditionalFormatting sqref="C28 C30:C35 C42 C44:C49">
    <cfRule type="expression" dxfId="0" priority="1">
      <formula>dms_PRCP_BaseYear=PRCP_y1</formula>
    </cfRule>
  </conditionalFormatting>
  <dataValidations count="3">
    <dataValidation type="list" allowBlank="1" showInputMessage="1" showErrorMessage="1" sqref="U50">
      <formula1>$P$41:$S$41</formula1>
    </dataValidation>
    <dataValidation type="custom" allowBlank="1" showInputMessage="1" showErrorMessage="1" error="Must be a number" promptTitle="Opex allowance" prompt="Enter value. _x000a__x000a_As set out in the approved PTRM for the current regulatory control period." sqref="C28:L28">
      <formula1>ISNUMBER(C28)</formula1>
    </dataValidation>
    <dataValidation type="list" allowBlank="1" showInputMessage="1" showErrorMessage="1" sqref="C23">
      <formula1>#REF!</formula1>
    </dataValidation>
  </dataValidations>
  <pageMargins left="0.7" right="0.7" top="0.75" bottom="0.75" header="0.3" footer="0.3"/>
  <pageSetup paperSize="8" scale="42" fitToWidth="0" orientation="landscape" r:id="rId1"/>
  <rowBreaks count="1" manualBreakCount="1">
    <brk id="50" min="1" max="2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ECM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2021-01-11T04:19:13Z</dcterms:created>
  <dcterms:modified xsi:type="dcterms:W3CDTF">2021-01-11T22:42:24Z</dcterms:modified>
  <cp:category/>
  <cp:contentStatus/>
</cp:coreProperties>
</file>