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AusNet TX 2021\03 Draft decision\For AusNet Services to check\"/>
    </mc:Choice>
  </mc:AlternateContent>
  <bookViews>
    <workbookView xWindow="0" yWindow="0" windowWidth="9600" windowHeight="2700" tabRatio="932"/>
  </bookViews>
  <sheets>
    <sheet name="Draft Decision" sheetId="16" r:id="rId1"/>
  </sheets>
  <definedNames>
    <definedName name="anscount">1</definedName>
    <definedName name="dms_PRCP_BaseYear" localSheetId="0">'Draft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6" l="1"/>
  <c r="T56" i="16" l="1"/>
  <c r="S56" i="16"/>
  <c r="R56" i="16"/>
  <c r="Q56" i="16"/>
  <c r="P56" i="16"/>
  <c r="N61" i="16"/>
  <c r="N60" i="16"/>
  <c r="N59" i="16"/>
  <c r="N58" i="16"/>
  <c r="N57" i="16"/>
  <c r="O7" i="16" l="1"/>
  <c r="N7" i="16"/>
  <c r="P7" i="16" l="1"/>
  <c r="L34" i="16"/>
  <c r="K34" i="16"/>
  <c r="J34" i="16"/>
  <c r="I34" i="16"/>
  <c r="H34" i="16"/>
  <c r="G34" i="16"/>
  <c r="F34" i="16"/>
  <c r="E34" i="16"/>
  <c r="T34" i="16"/>
  <c r="S34" i="16"/>
  <c r="R34" i="16"/>
  <c r="Q34" i="16"/>
  <c r="P34" i="16"/>
  <c r="O34" i="16"/>
  <c r="T18" i="16"/>
  <c r="S18" i="16"/>
  <c r="R18" i="16"/>
  <c r="Q18" i="16"/>
  <c r="P18" i="16"/>
  <c r="O18" i="16"/>
  <c r="O8" i="16" l="1"/>
  <c r="F29" i="16"/>
  <c r="J29" i="16"/>
  <c r="G29" i="16"/>
  <c r="K29" i="16"/>
  <c r="C29" i="16"/>
  <c r="D29" i="16"/>
  <c r="E29" i="16"/>
  <c r="H29" i="16"/>
  <c r="I29" i="16"/>
  <c r="L29" i="16"/>
  <c r="N8" i="16" l="1"/>
  <c r="S38" i="16"/>
  <c r="S37" i="16"/>
  <c r="S40" i="16"/>
  <c r="S45" i="16"/>
  <c r="S42" i="16"/>
  <c r="S44" i="16"/>
  <c r="S39" i="16"/>
  <c r="S43" i="16"/>
  <c r="S35" i="16"/>
  <c r="S41" i="16"/>
  <c r="D46" i="16"/>
  <c r="C46" i="16"/>
  <c r="B41" i="16"/>
  <c r="B38" i="16"/>
  <c r="B37" i="16"/>
  <c r="K46" i="16"/>
  <c r="G46" i="16"/>
  <c r="N34" i="16"/>
  <c r="M7" i="16"/>
  <c r="L7" i="16"/>
  <c r="K7" i="16"/>
  <c r="J7" i="16"/>
  <c r="I7" i="16"/>
  <c r="H7" i="16"/>
  <c r="G7" i="16"/>
  <c r="R37" i="16" l="1"/>
  <c r="R38" i="16"/>
  <c r="R45" i="16"/>
  <c r="R35" i="16"/>
  <c r="R43" i="16"/>
  <c r="R42" i="16"/>
  <c r="R39" i="16"/>
  <c r="R41" i="16"/>
  <c r="R40" i="16"/>
  <c r="R44" i="16"/>
  <c r="M8" i="16"/>
  <c r="H46" i="16"/>
  <c r="I46" i="16"/>
  <c r="J46" i="16"/>
  <c r="F46" i="16"/>
  <c r="Q37" i="16" l="1"/>
  <c r="Q40" i="16"/>
  <c r="Q38" i="16"/>
  <c r="Q45" i="16"/>
  <c r="Q43" i="16"/>
  <c r="Q42" i="16"/>
  <c r="Q39" i="16"/>
  <c r="Q44" i="16"/>
  <c r="Q35" i="16"/>
  <c r="Q41" i="16"/>
  <c r="L8" i="16"/>
  <c r="S46" i="16"/>
  <c r="P37" i="16" l="1"/>
  <c r="P39" i="16"/>
  <c r="P35" i="16"/>
  <c r="P43" i="16"/>
  <c r="P42" i="16"/>
  <c r="P40" i="16"/>
  <c r="P41" i="16"/>
  <c r="P38" i="16"/>
  <c r="P45" i="16"/>
  <c r="P44" i="16"/>
  <c r="K8" i="16"/>
  <c r="R46" i="16"/>
  <c r="O39" i="16" l="1"/>
  <c r="O40" i="16"/>
  <c r="O38" i="16"/>
  <c r="O43" i="16"/>
  <c r="O42" i="16"/>
  <c r="O37" i="16"/>
  <c r="O35" i="16"/>
  <c r="S23" i="16"/>
  <c r="R23" i="16"/>
  <c r="T23" i="16"/>
  <c r="Q23" i="16"/>
  <c r="P23" i="16"/>
  <c r="O45" i="16"/>
  <c r="O44" i="16"/>
  <c r="O41" i="16"/>
  <c r="Q27" i="16"/>
  <c r="T26" i="16"/>
  <c r="S28" i="16"/>
  <c r="R19" i="16"/>
  <c r="S22" i="16"/>
  <c r="T24" i="16"/>
  <c r="Q26" i="16"/>
  <c r="Q24" i="16"/>
  <c r="S21" i="16"/>
  <c r="S24" i="16"/>
  <c r="P24" i="16"/>
  <c r="R28" i="16"/>
  <c r="T25" i="16"/>
  <c r="R26" i="16"/>
  <c r="Q25" i="16"/>
  <c r="T27" i="16"/>
  <c r="S27" i="16"/>
  <c r="T19" i="16"/>
  <c r="P19" i="16"/>
  <c r="S25" i="16"/>
  <c r="P22" i="16"/>
  <c r="P27" i="16"/>
  <c r="P26" i="16"/>
  <c r="R24" i="16"/>
  <c r="Q19" i="16"/>
  <c r="T22" i="16"/>
  <c r="R22" i="16"/>
  <c r="S26" i="16"/>
  <c r="R25" i="16"/>
  <c r="Q21" i="16"/>
  <c r="P21" i="16"/>
  <c r="J8" i="16"/>
  <c r="P25" i="16"/>
  <c r="Q28" i="16"/>
  <c r="P28" i="16"/>
  <c r="R21" i="16"/>
  <c r="T28" i="16"/>
  <c r="S19" i="16"/>
  <c r="T21" i="16"/>
  <c r="Q22" i="16"/>
  <c r="R27" i="16"/>
  <c r="Q46" i="16"/>
  <c r="I8" i="16" l="1"/>
  <c r="P46" i="16"/>
  <c r="N39" i="16" l="1"/>
  <c r="N40" i="16"/>
  <c r="N45" i="16"/>
  <c r="H8" i="16"/>
  <c r="N42" i="16"/>
  <c r="N43" i="16"/>
  <c r="N44" i="16"/>
  <c r="P29" i="16"/>
  <c r="O46" i="16"/>
  <c r="S29" i="16"/>
  <c r="T29" i="16"/>
  <c r="R29" i="16"/>
  <c r="Q29" i="16"/>
  <c r="N41" i="16"/>
  <c r="N37" i="16"/>
  <c r="N38" i="16"/>
  <c r="O28" i="16" l="1"/>
  <c r="O25" i="16"/>
  <c r="O27" i="16"/>
  <c r="O26" i="16"/>
  <c r="O23" i="16"/>
  <c r="O22" i="16"/>
  <c r="N23" i="16"/>
  <c r="O21" i="16"/>
  <c r="O19" i="16"/>
  <c r="O24" i="16"/>
  <c r="N27" i="16"/>
  <c r="N21" i="16"/>
  <c r="G8" i="16"/>
  <c r="N24" i="16"/>
  <c r="N26" i="16"/>
  <c r="N28" i="16"/>
  <c r="N22" i="16"/>
  <c r="N19" i="16"/>
  <c r="N25" i="16"/>
  <c r="S51" i="16"/>
  <c r="Q51" i="16"/>
  <c r="R51" i="16"/>
  <c r="F8" i="16" l="1"/>
  <c r="X60" i="16"/>
  <c r="W60" i="16"/>
  <c r="T58" i="16"/>
  <c r="V58" i="16"/>
  <c r="V60" i="16"/>
  <c r="U58" i="16"/>
  <c r="U60" i="16"/>
  <c r="T60" i="16"/>
  <c r="S58" i="16"/>
  <c r="R58" i="16"/>
  <c r="W59" i="16"/>
  <c r="U59" i="16"/>
  <c r="V59" i="16"/>
  <c r="T59" i="16"/>
  <c r="S59" i="16"/>
  <c r="O29" i="16" l="1"/>
  <c r="N29" i="16"/>
  <c r="T46" i="16" l="1"/>
  <c r="T51" i="16" s="1"/>
  <c r="W61" i="16" l="1"/>
  <c r="U61" i="16"/>
  <c r="X61" i="16"/>
  <c r="V61" i="16"/>
  <c r="Y61" i="16"/>
  <c r="V62" i="16" l="1"/>
  <c r="X62" i="16"/>
  <c r="Y62" i="16"/>
  <c r="W62" i="16"/>
  <c r="Y64" i="16" l="1"/>
  <c r="X64" i="16"/>
  <c r="W64" i="16"/>
  <c r="V64" i="16"/>
  <c r="E46" i="16" l="1"/>
  <c r="N35" i="16"/>
  <c r="N46" i="16" l="1"/>
  <c r="P51" i="16" s="1"/>
  <c r="U57" i="16" l="1"/>
  <c r="S57" i="16"/>
  <c r="T57" i="16"/>
  <c r="Q57" i="16"/>
  <c r="R57" i="16"/>
  <c r="U62" i="16" l="1"/>
  <c r="U64" i="16" l="1"/>
  <c r="Z62" i="16"/>
  <c r="Z64" i="16" l="1"/>
</calcChain>
</file>

<file path=xl/sharedStrings.xml><?xml version="1.0" encoding="utf-8"?>
<sst xmlns="http://schemas.openxmlformats.org/spreadsheetml/2006/main" count="83" uniqueCount="64">
  <si>
    <t>Actual and estimated inflation</t>
  </si>
  <si>
    <t>Actual</t>
  </si>
  <si>
    <t>Estimated</t>
  </si>
  <si>
    <t>ABS CPI index - June (old base)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</si>
  <si>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</si>
  <si>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</si>
  <si>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</si>
  <si>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Base year for the previous period (drop down menu)</t>
  </si>
  <si>
    <t>2013-14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</si>
  <si>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</si>
  <si>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</si>
  <si>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</si>
  <si>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</si>
  <si>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</si>
  <si>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</si>
  <si>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</si>
  <si>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Demand management innovation allowance</t>
  </si>
  <si>
    <t>Superannuation</t>
  </si>
  <si>
    <t>Non-network alternatives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</si>
  <si>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</si>
  <si>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</si>
  <si>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</si>
  <si>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</si>
  <si>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</si>
  <si>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Capitalisation policy changes</t>
  </si>
  <si>
    <t>Movements in provisions related to opex</t>
  </si>
  <si>
    <t>Actual opex for EBSS purposes</t>
  </si>
  <si>
    <t>2018-19</t>
  </si>
  <si>
    <t>Base year non-recurrent efficiency gain ($m)</t>
  </si>
  <si>
    <t>Carryover</t>
  </si>
  <si>
    <t>Forthcoming regulatory control period</t>
  </si>
  <si>
    <t>Total</t>
  </si>
  <si>
    <t>2008-09</t>
  </si>
  <si>
    <t>2009-10</t>
  </si>
  <si>
    <t>2010-11</t>
  </si>
  <si>
    <t>2011-12</t>
  </si>
  <si>
    <t>2012-13</t>
  </si>
  <si>
    <t>2014-15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</si>
  <si>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</si>
  <si>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</si>
  <si>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</si>
  <si>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</si>
  <si>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</si>
  <si>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</si>
  <si>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</si>
  <si>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</si>
  <si>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2024-25</t>
  </si>
  <si>
    <t xml:space="preserve"> $m, real June 2020</t>
  </si>
  <si>
    <t>Approved pass throughs</t>
  </si>
  <si>
    <t>DMIA</t>
  </si>
  <si>
    <t>Reconstructed cumulative index (2021-22=1)</t>
  </si>
  <si>
    <t>Nominate base year used to forecast opex (drop down menu)</t>
  </si>
  <si>
    <t>Easement land tax</t>
  </si>
  <si>
    <t>2025-26</t>
  </si>
  <si>
    <t>2026-27</t>
  </si>
  <si>
    <t>Total Carryover Amount ($m, June 2022)</t>
  </si>
  <si>
    <t>PTRM inputs ($m, June 2022)</t>
  </si>
  <si>
    <t>Other adjustments or exclusions required by the EBSS (merits review)</t>
  </si>
  <si>
    <t>Rebates under the availability incentive scheme</t>
  </si>
  <si>
    <t>Priority projects approved under STPIS network capability component</t>
  </si>
  <si>
    <t>$m, real March 2017</t>
  </si>
  <si>
    <t>$m, real March 2014</t>
  </si>
  <si>
    <t>$m, real March 2022</t>
  </si>
  <si>
    <t>Incremental gain $m, real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</si>
</sst>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_ ;\-#,##0.0\ "/>
    <numFmt numFmtId="166" formatCode="#,##0;\(#,##0\)"/>
    <numFmt numFmtId="167" formatCode="#,##0.0;\–#,##0.0;&quot;–&quot;"/>
    <numFmt numFmtId="168" formatCode="_-* #,##0_-;[Red]\(#,##0\)_-;_-* &quot;-&quot;??_-;_-@_-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0" fontId="21" fillId="6" borderId="0">
      <alignment vertical="center"/>
      <protection locked="0"/>
    </xf>
    <xf numFmtId="168" fontId="22" fillId="7" borderId="99" applyBorder="0">
      <alignment horizontal="right"/>
      <protection locked="0"/>
    </xf>
    <xf numFmtId="169" fontId="23" fillId="0" borderId="0" applyFont="0" applyFill="0" applyBorder="0" applyAlignment="0" applyProtection="0"/>
    <xf numFmtId="0" fontId="24" fillId="0" borderId="0"/>
  </cellStyleXfs>
  <cellXfs count="252">
    <xf numFmtId="0" fontId="0" fillId="0" borderId="0" xfId="0"/>
    <xf numFmtId="0" fontId="4" fillId="2" borderId="0" xfId="2" applyFont="1" applyFill="1" applyProtection="1"/>
    <xf numFmtId="0" fontId="0" fillId="2" borderId="0" xfId="0" applyFill="1" applyProtection="1"/>
    <xf numFmtId="0" fontId="7" fillId="4" borderId="1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8" fillId="5" borderId="8" xfId="0" quotePrefix="1" applyFont="1" applyFill="1" applyBorder="1" applyAlignment="1" applyProtection="1">
      <alignment horizontal="right" vertical="center"/>
    </xf>
    <xf numFmtId="0" fontId="8" fillId="5" borderId="8" xfId="0" applyFont="1" applyFill="1" applyBorder="1" applyAlignment="1" applyProtection="1">
      <alignment horizontal="right" vertical="center"/>
    </xf>
    <xf numFmtId="0" fontId="8" fillId="5" borderId="9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left" vertical="center" wrapText="1" indent="1"/>
    </xf>
    <xf numFmtId="164" fontId="6" fillId="4" borderId="11" xfId="0" applyNumberFormat="1" applyFont="1" applyFill="1" applyBorder="1" applyAlignment="1" applyProtection="1">
      <alignment vertical="center"/>
    </xf>
    <xf numFmtId="164" fontId="3" fillId="4" borderId="12" xfId="0" applyNumberFormat="1" applyFont="1" applyFill="1" applyBorder="1" applyAlignment="1" applyProtection="1">
      <alignment vertical="center" wrapText="1"/>
    </xf>
    <xf numFmtId="164" fontId="3" fillId="4" borderId="13" xfId="0" applyNumberFormat="1" applyFont="1" applyFill="1" applyBorder="1" applyAlignment="1" applyProtection="1"/>
    <xf numFmtId="164" fontId="6" fillId="4" borderId="13" xfId="0" applyNumberFormat="1" applyFont="1" applyFill="1" applyBorder="1" applyAlignment="1" applyProtection="1"/>
    <xf numFmtId="164" fontId="6" fillId="4" borderId="14" xfId="0" applyNumberFormat="1" applyFont="1" applyFill="1" applyBorder="1" applyAlignment="1" applyProtection="1"/>
    <xf numFmtId="0" fontId="3" fillId="0" borderId="15" xfId="0" applyFont="1" applyFill="1" applyBorder="1" applyAlignment="1" applyProtection="1">
      <alignment horizontal="left" vertical="center" wrapText="1" indent="1"/>
    </xf>
    <xf numFmtId="164" fontId="6" fillId="4" borderId="16" xfId="0" applyNumberFormat="1" applyFont="1" applyFill="1" applyBorder="1" applyAlignment="1" applyProtection="1">
      <alignment vertical="center"/>
    </xf>
    <xf numFmtId="164" fontId="6" fillId="4" borderId="17" xfId="0" applyNumberFormat="1" applyFont="1" applyFill="1" applyBorder="1" applyAlignment="1" applyProtection="1">
      <alignment vertical="center"/>
    </xf>
    <xf numFmtId="164" fontId="3" fillId="2" borderId="18" xfId="0" applyNumberFormat="1" applyFont="1" applyFill="1" applyBorder="1" applyAlignment="1" applyProtection="1">
      <alignment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0" fontId="9" fillId="2" borderId="15" xfId="0" applyFont="1" applyFill="1" applyBorder="1" applyAlignment="1" applyProtection="1">
      <alignment horizontal="left" vertical="center" wrapText="1" indent="1"/>
    </xf>
    <xf numFmtId="164" fontId="6" fillId="4" borderId="20" xfId="0" applyNumberFormat="1" applyFont="1" applyFill="1" applyBorder="1" applyAlignment="1" applyProtection="1">
      <alignment vertical="center"/>
    </xf>
    <xf numFmtId="10" fontId="3" fillId="2" borderId="21" xfId="1" applyNumberFormat="1" applyFont="1" applyFill="1" applyBorder="1" applyAlignment="1" applyProtection="1">
      <alignment horizontal="right" vertical="center" wrapText="1"/>
    </xf>
    <xf numFmtId="10" fontId="3" fillId="2" borderId="22" xfId="1" applyNumberFormat="1" applyFont="1" applyFill="1" applyBorder="1" applyAlignment="1" applyProtection="1">
      <alignment horizontal="right" vertical="center" wrapText="1"/>
    </xf>
    <xf numFmtId="0" fontId="9" fillId="2" borderId="23" xfId="0" applyFont="1" applyFill="1" applyBorder="1" applyAlignment="1" applyProtection="1">
      <alignment horizontal="left" vertical="center" wrapText="1" indent="1"/>
    </xf>
    <xf numFmtId="164" fontId="6" fillId="4" borderId="24" xfId="0" applyNumberFormat="1" applyFont="1" applyFill="1" applyBorder="1" applyAlignment="1" applyProtection="1">
      <alignment vertical="center"/>
    </xf>
    <xf numFmtId="2" fontId="3" fillId="2" borderId="26" xfId="1" applyNumberFormat="1" applyFont="1" applyFill="1" applyBorder="1" applyAlignment="1" applyProtection="1">
      <alignment horizontal="right" vertical="center" wrapText="1"/>
    </xf>
    <xf numFmtId="2" fontId="3" fillId="2" borderId="27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0" borderId="1" xfId="0" applyFont="1" applyBorder="1"/>
    <xf numFmtId="0" fontId="2" fillId="7" borderId="1" xfId="0" applyFont="1" applyFill="1" applyBorder="1"/>
    <xf numFmtId="0" fontId="14" fillId="4" borderId="2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14" fillId="4" borderId="3" xfId="0" applyFont="1" applyFill="1" applyBorder="1" applyAlignment="1" applyProtection="1">
      <alignment horizontal="left" vertical="center"/>
      <protection locked="0"/>
    </xf>
    <xf numFmtId="0" fontId="14" fillId="4" borderId="2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/>
    <xf numFmtId="0" fontId="6" fillId="4" borderId="41" xfId="0" applyFont="1" applyFill="1" applyBorder="1" applyAlignment="1" applyProtection="1">
      <alignment horizontal="right" vertical="center"/>
    </xf>
    <xf numFmtId="0" fontId="6" fillId="9" borderId="42" xfId="0" applyFont="1" applyFill="1" applyBorder="1" applyAlignment="1" applyProtection="1">
      <alignment horizontal="right" vertical="center"/>
    </xf>
    <xf numFmtId="0" fontId="6" fillId="9" borderId="43" xfId="0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center" wrapText="1" indent="1"/>
    </xf>
    <xf numFmtId="0" fontId="15" fillId="10" borderId="15" xfId="0" applyFont="1" applyFill="1" applyBorder="1" applyAlignment="1" applyProtection="1">
      <alignment horizontal="left" vertical="center" wrapText="1" indent="1"/>
    </xf>
    <xf numFmtId="0" fontId="3" fillId="0" borderId="55" xfId="0" applyFont="1" applyBorder="1" applyAlignment="1" applyProtection="1">
      <alignment horizontal="left" vertical="center" wrapText="1" indent="1"/>
    </xf>
    <xf numFmtId="164" fontId="6" fillId="11" borderId="60" xfId="1" applyNumberFormat="1" applyFont="1" applyFill="1" applyBorder="1" applyAlignment="1" applyProtection="1">
      <alignment horizontal="right" wrapText="1"/>
    </xf>
    <xf numFmtId="0" fontId="16" fillId="2" borderId="62" xfId="0" applyFont="1" applyFill="1" applyBorder="1" applyAlignment="1" applyProtection="1">
      <alignment vertical="center" wrapText="1"/>
    </xf>
    <xf numFmtId="0" fontId="3" fillId="0" borderId="63" xfId="0" applyFont="1" applyBorder="1" applyAlignment="1" applyProtection="1">
      <alignment horizontal="left" vertical="center" wrapText="1" indent="1"/>
    </xf>
    <xf numFmtId="0" fontId="6" fillId="9" borderId="64" xfId="0" applyFont="1" applyFill="1" applyBorder="1" applyAlignment="1" applyProtection="1">
      <alignment horizontal="right" vertical="center"/>
    </xf>
    <xf numFmtId="2" fontId="6" fillId="4" borderId="62" xfId="0" applyNumberFormat="1" applyFont="1" applyFill="1" applyBorder="1" applyAlignment="1" applyProtection="1"/>
    <xf numFmtId="0" fontId="3" fillId="0" borderId="15" xfId="0" applyFont="1" applyBorder="1" applyAlignment="1" applyProtection="1">
      <alignment horizontal="left" vertical="center" wrapText="1" indent="3"/>
    </xf>
    <xf numFmtId="0" fontId="3" fillId="0" borderId="15" xfId="0" applyFont="1" applyBorder="1" applyAlignment="1" applyProtection="1">
      <alignment horizontal="left" vertical="center" wrapText="1" indent="1"/>
    </xf>
    <xf numFmtId="0" fontId="0" fillId="0" borderId="0" xfId="0" applyFill="1" applyBorder="1" applyProtection="1"/>
    <xf numFmtId="0" fontId="8" fillId="0" borderId="0" xfId="0" applyFont="1"/>
    <xf numFmtId="0" fontId="18" fillId="4" borderId="67" xfId="0" applyFont="1" applyFill="1" applyBorder="1" applyAlignment="1" applyProtection="1">
      <alignment horizontal="left" vertical="center"/>
    </xf>
    <xf numFmtId="0" fontId="6" fillId="4" borderId="13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left" vertical="center"/>
    </xf>
    <xf numFmtId="0" fontId="6" fillId="4" borderId="14" xfId="0" applyFont="1" applyFill="1" applyBorder="1" applyAlignment="1" applyProtection="1">
      <alignment horizontal="left" vertical="center"/>
    </xf>
    <xf numFmtId="0" fontId="0" fillId="4" borderId="68" xfId="0" applyFill="1" applyBorder="1"/>
    <xf numFmtId="0" fontId="0" fillId="4" borderId="63" xfId="0" applyFill="1" applyBorder="1"/>
    <xf numFmtId="165" fontId="3" fillId="10" borderId="69" xfId="0" applyNumberFormat="1" applyFont="1" applyFill="1" applyBorder="1" applyAlignment="1" applyProtection="1">
      <alignment horizontal="right" vertical="center"/>
    </xf>
    <xf numFmtId="165" fontId="3" fillId="10" borderId="59" xfId="0" applyNumberFormat="1" applyFont="1" applyFill="1" applyBorder="1" applyAlignment="1" applyProtection="1">
      <alignment horizontal="right" vertical="center"/>
    </xf>
    <xf numFmtId="165" fontId="3" fillId="10" borderId="60" xfId="0" applyNumberFormat="1" applyFont="1" applyFill="1" applyBorder="1" applyAlignment="1" applyProtection="1">
      <alignment horizontal="right" vertical="center"/>
    </xf>
    <xf numFmtId="0" fontId="18" fillId="4" borderId="2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/>
    </xf>
    <xf numFmtId="0" fontId="18" fillId="4" borderId="13" xfId="0" applyFont="1" applyFill="1" applyBorder="1" applyAlignment="1" applyProtection="1">
      <alignment horizontal="left" vertical="center"/>
    </xf>
    <xf numFmtId="0" fontId="18" fillId="4" borderId="14" xfId="0" applyFont="1" applyFill="1" applyBorder="1" applyAlignment="1" applyProtection="1">
      <alignment horizontal="left" vertical="center"/>
    </xf>
    <xf numFmtId="0" fontId="6" fillId="2" borderId="67" xfId="0" applyFont="1" applyFill="1" applyBorder="1" applyAlignment="1" applyProtection="1">
      <alignment horizontal="left"/>
    </xf>
    <xf numFmtId="0" fontId="6" fillId="2" borderId="13" xfId="0" applyFont="1" applyFill="1" applyBorder="1" applyAlignment="1" applyProtection="1">
      <alignment horizontal="left"/>
    </xf>
    <xf numFmtId="0" fontId="8" fillId="10" borderId="74" xfId="0" applyFont="1" applyFill="1" applyBorder="1" applyAlignment="1" applyProtection="1"/>
    <xf numFmtId="0" fontId="6" fillId="2" borderId="75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76" xfId="0" applyFont="1" applyFill="1" applyBorder="1" applyAlignment="1" applyProtection="1">
      <alignment horizontal="centerContinuous" vertical="center"/>
    </xf>
    <xf numFmtId="0" fontId="6" fillId="13" borderId="56" xfId="0" applyFont="1" applyFill="1" applyBorder="1" applyAlignment="1" applyProtection="1">
      <alignment horizontal="centerContinuous" vertical="center"/>
    </xf>
    <xf numFmtId="0" fontId="6" fillId="13" borderId="57" xfId="0" applyFont="1" applyFill="1" applyBorder="1" applyAlignment="1" applyProtection="1">
      <alignment horizontal="centerContinuous" vertical="center"/>
    </xf>
    <xf numFmtId="0" fontId="6" fillId="13" borderId="77" xfId="0" applyFont="1" applyFill="1" applyBorder="1" applyAlignment="1" applyProtection="1">
      <alignment horizontal="centerContinuous" vertical="center"/>
    </xf>
    <xf numFmtId="0" fontId="6" fillId="13" borderId="78" xfId="0" applyFont="1" applyFill="1" applyBorder="1" applyAlignment="1" applyProtection="1">
      <alignment horizontal="centerContinuous" vertical="center"/>
    </xf>
    <xf numFmtId="0" fontId="0" fillId="13" borderId="79" xfId="0" applyFill="1" applyBorder="1" applyAlignment="1">
      <alignment horizontal="centerContinuous"/>
    </xf>
    <xf numFmtId="0" fontId="6" fillId="9" borderId="80" xfId="0" applyFont="1" applyFill="1" applyBorder="1" applyAlignment="1" applyProtection="1">
      <alignment horizontal="right" vertical="center"/>
    </xf>
    <xf numFmtId="0" fontId="6" fillId="9" borderId="81" xfId="0" applyFont="1" applyFill="1" applyBorder="1" applyAlignment="1" applyProtection="1">
      <alignment horizontal="right" vertical="center"/>
    </xf>
    <xf numFmtId="0" fontId="6" fillId="12" borderId="81" xfId="0" applyFont="1" applyFill="1" applyBorder="1" applyAlignment="1" applyProtection="1">
      <alignment horizontal="right" vertical="center"/>
    </xf>
    <xf numFmtId="165" fontId="3" fillId="14" borderId="0" xfId="0" applyNumberFormat="1" applyFont="1" applyFill="1" applyBorder="1" applyAlignment="1" applyProtection="1">
      <alignment horizontal="left" vertical="center"/>
    </xf>
    <xf numFmtId="165" fontId="3" fillId="2" borderId="69" xfId="0" applyNumberFormat="1" applyFont="1" applyFill="1" applyBorder="1" applyAlignment="1" applyProtection="1">
      <alignment horizontal="right" vertical="center"/>
    </xf>
    <xf numFmtId="165" fontId="3" fillId="2" borderId="21" xfId="0" applyNumberFormat="1" applyFont="1" applyFill="1" applyBorder="1" applyAlignment="1" applyProtection="1">
      <alignment horizontal="right" vertical="center"/>
    </xf>
    <xf numFmtId="165" fontId="3" fillId="2" borderId="85" xfId="0" applyNumberFormat="1" applyFont="1" applyFill="1" applyBorder="1" applyAlignment="1" applyProtection="1">
      <alignment horizontal="right" vertical="center"/>
    </xf>
    <xf numFmtId="165" fontId="3" fillId="2" borderId="86" xfId="0" applyNumberFormat="1" applyFont="1" applyFill="1" applyBorder="1" applyAlignment="1" applyProtection="1">
      <alignment horizontal="right" vertical="center"/>
    </xf>
    <xf numFmtId="165" fontId="3" fillId="14" borderId="0" xfId="0" applyNumberFormat="1" applyFont="1" applyFill="1" applyBorder="1" applyAlignment="1" applyProtection="1">
      <alignment horizontal="right" vertical="center"/>
    </xf>
    <xf numFmtId="165" fontId="3" fillId="2" borderId="88" xfId="0" applyNumberFormat="1" applyFont="1" applyFill="1" applyBorder="1" applyAlignment="1" applyProtection="1">
      <alignment horizontal="right" vertical="center"/>
    </xf>
    <xf numFmtId="165" fontId="3" fillId="2" borderId="89" xfId="0" applyNumberFormat="1" applyFont="1" applyFill="1" applyBorder="1" applyAlignment="1" applyProtection="1">
      <alignment horizontal="right" vertical="center"/>
    </xf>
    <xf numFmtId="165" fontId="3" fillId="2" borderId="51" xfId="0" applyNumberFormat="1" applyFont="1" applyFill="1" applyBorder="1" applyAlignment="1" applyProtection="1">
      <alignment horizontal="right" vertical="center"/>
    </xf>
    <xf numFmtId="165" fontId="3" fillId="2" borderId="23" xfId="0" applyNumberFormat="1" applyFont="1" applyFill="1" applyBorder="1" applyAlignment="1" applyProtection="1">
      <alignment horizontal="right" vertical="center"/>
    </xf>
    <xf numFmtId="165" fontId="3" fillId="2" borderId="90" xfId="0" applyNumberFormat="1" applyFont="1" applyFill="1" applyBorder="1" applyAlignment="1" applyProtection="1">
      <alignment horizontal="right" vertical="center"/>
    </xf>
    <xf numFmtId="165" fontId="3" fillId="14" borderId="68" xfId="0" applyNumberFormat="1" applyFont="1" applyFill="1" applyBorder="1" applyAlignment="1" applyProtection="1">
      <alignment horizontal="right" vertical="center"/>
    </xf>
    <xf numFmtId="165" fontId="3" fillId="2" borderId="91" xfId="0" applyNumberFormat="1" applyFont="1" applyFill="1" applyBorder="1" applyAlignment="1" applyProtection="1">
      <alignment horizontal="right" vertical="center"/>
    </xf>
    <xf numFmtId="165" fontId="3" fillId="2" borderId="92" xfId="0" applyNumberFormat="1" applyFont="1" applyFill="1" applyBorder="1" applyAlignment="1" applyProtection="1">
      <alignment horizontal="right" vertical="center"/>
    </xf>
    <xf numFmtId="165" fontId="3" fillId="14" borderId="61" xfId="0" applyNumberFormat="1" applyFont="1" applyFill="1" applyBorder="1" applyAlignment="1" applyProtection="1">
      <alignment horizontal="right" vertical="center"/>
    </xf>
    <xf numFmtId="165" fontId="3" fillId="2" borderId="26" xfId="0" applyNumberFormat="1" applyFont="1" applyFill="1" applyBorder="1" applyAlignment="1" applyProtection="1">
      <alignment horizontal="right" vertical="center"/>
    </xf>
    <xf numFmtId="165" fontId="3" fillId="2" borderId="93" xfId="0" applyNumberFormat="1" applyFont="1" applyFill="1" applyBorder="1" applyAlignment="1" applyProtection="1">
      <alignment horizontal="right" vertical="center"/>
    </xf>
    <xf numFmtId="165" fontId="3" fillId="2" borderId="94" xfId="0" applyNumberFormat="1" applyFont="1" applyFill="1" applyBorder="1" applyAlignment="1" applyProtection="1">
      <alignment horizontal="right" vertical="center"/>
    </xf>
    <xf numFmtId="165" fontId="3" fillId="2" borderId="60" xfId="0" applyNumberFormat="1" applyFont="1" applyFill="1" applyBorder="1" applyAlignment="1" applyProtection="1">
      <alignment horizontal="right" vertical="center"/>
    </xf>
    <xf numFmtId="0" fontId="19" fillId="15" borderId="2" xfId="0" applyFont="1" applyFill="1" applyBorder="1" applyAlignment="1" applyProtection="1"/>
    <xf numFmtId="0" fontId="19" fillId="15" borderId="3" xfId="0" applyFont="1" applyFill="1" applyBorder="1" applyAlignment="1" applyProtection="1">
      <alignment wrapText="1"/>
    </xf>
    <xf numFmtId="165" fontId="19" fillId="15" borderId="3" xfId="0" applyNumberFormat="1" applyFont="1" applyFill="1" applyBorder="1" applyAlignment="1" applyProtection="1">
      <alignment horizontal="right"/>
    </xf>
    <xf numFmtId="165" fontId="19" fillId="15" borderId="28" xfId="0" applyNumberFormat="1" applyFont="1" applyFill="1" applyBorder="1" applyAlignment="1" applyProtection="1">
      <alignment horizontal="right"/>
    </xf>
    <xf numFmtId="165" fontId="19" fillId="15" borderId="95" xfId="0" applyNumberFormat="1" applyFont="1" applyFill="1" applyBorder="1" applyAlignment="1" applyProtection="1">
      <alignment horizontal="right"/>
    </xf>
    <xf numFmtId="165" fontId="19" fillId="15" borderId="96" xfId="0" applyNumberFormat="1" applyFont="1" applyFill="1" applyBorder="1" applyAlignment="1" applyProtection="1">
      <alignment horizontal="right"/>
    </xf>
    <xf numFmtId="165" fontId="19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5" fontId="6" fillId="2" borderId="3" xfId="0" applyNumberFormat="1" applyFont="1" applyFill="1" applyBorder="1" applyAlignment="1" applyProtection="1">
      <alignment horizontal="right" vertical="center"/>
    </xf>
    <xf numFmtId="0" fontId="19" fillId="15" borderId="2" xfId="0" applyFont="1" applyFill="1" applyBorder="1" applyAlignment="1" applyProtection="1">
      <alignment vertical="center"/>
    </xf>
    <xf numFmtId="0" fontId="19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28" xfId="0" applyNumberFormat="1" applyFont="1" applyFill="1" applyBorder="1" applyAlignment="1" applyProtection="1">
      <alignment horizontal="right"/>
    </xf>
    <xf numFmtId="165" fontId="19" fillId="15" borderId="97" xfId="0" applyNumberFormat="1" applyFont="1" applyFill="1" applyBorder="1" applyAlignment="1" applyProtection="1">
      <alignment horizontal="right" vertical="center"/>
    </xf>
    <xf numFmtId="165" fontId="19" fillId="15" borderId="3" xfId="0" applyNumberFormat="1" applyFont="1" applyFill="1" applyBorder="1" applyAlignment="1" applyProtection="1">
      <alignment horizontal="right" vertical="center"/>
    </xf>
    <xf numFmtId="0" fontId="6" fillId="11" borderId="69" xfId="0" applyFont="1" applyFill="1" applyBorder="1" applyAlignment="1" applyProtection="1">
      <alignment horizontal="right" wrapText="1"/>
    </xf>
    <xf numFmtId="0" fontId="7" fillId="4" borderId="28" xfId="0" applyFont="1" applyFill="1" applyBorder="1" applyAlignment="1" applyProtection="1">
      <alignment horizontal="left" vertical="center"/>
    </xf>
    <xf numFmtId="0" fontId="6" fillId="4" borderId="88" xfId="0" applyFont="1" applyFill="1" applyBorder="1" applyAlignment="1" applyProtection="1">
      <alignment horizontal="right" vertical="center"/>
    </xf>
    <xf numFmtId="0" fontId="6" fillId="4" borderId="93" xfId="0" applyFont="1" applyFill="1" applyBorder="1" applyAlignment="1" applyProtection="1">
      <alignment horizontal="right" vertical="center"/>
    </xf>
    <xf numFmtId="0" fontId="6" fillId="4" borderId="65" xfId="0" applyFont="1" applyFill="1" applyBorder="1" applyAlignment="1" applyProtection="1">
      <alignment horizontal="right" vertical="center"/>
    </xf>
    <xf numFmtId="0" fontId="6" fillId="9" borderId="98" xfId="0" applyFont="1" applyFill="1" applyBorder="1" applyAlignment="1" applyProtection="1">
      <alignment horizontal="right" vertical="center"/>
    </xf>
    <xf numFmtId="0" fontId="6" fillId="9" borderId="66" xfId="0" applyFont="1" applyFill="1" applyBorder="1" applyAlignment="1" applyProtection="1">
      <alignment horizontal="right" vertical="center"/>
    </xf>
    <xf numFmtId="0" fontId="3" fillId="0" borderId="99" xfId="0" applyFont="1" applyBorder="1" applyAlignment="1" applyProtection="1">
      <alignment horizontal="left" vertical="center" wrapText="1" indent="1"/>
    </xf>
    <xf numFmtId="167" fontId="3" fillId="10" borderId="102" xfId="0" applyNumberFormat="1" applyFont="1" applyFill="1" applyBorder="1" applyAlignment="1" applyProtection="1">
      <alignment vertical="center" wrapText="1"/>
      <protection locked="0"/>
    </xf>
    <xf numFmtId="167" fontId="3" fillId="10" borderId="103" xfId="0" applyNumberFormat="1" applyFont="1" applyFill="1" applyBorder="1" applyAlignment="1" applyProtection="1">
      <alignment vertical="center" wrapText="1"/>
      <protection locked="0"/>
    </xf>
    <xf numFmtId="167" fontId="3" fillId="7" borderId="104" xfId="0" applyNumberFormat="1" applyFont="1" applyFill="1" applyBorder="1" applyAlignment="1" applyProtection="1">
      <alignment vertical="center" wrapText="1"/>
      <protection locked="0"/>
    </xf>
    <xf numFmtId="167" fontId="3" fillId="7" borderId="105" xfId="0" applyNumberFormat="1" applyFont="1" applyFill="1" applyBorder="1" applyAlignment="1" applyProtection="1">
      <alignment vertical="center" wrapText="1"/>
      <protection locked="0"/>
    </xf>
    <xf numFmtId="167" fontId="3" fillId="7" borderId="103" xfId="0" applyNumberFormat="1" applyFont="1" applyFill="1" applyBorder="1" applyAlignment="1" applyProtection="1">
      <alignment vertical="center" wrapText="1"/>
      <protection locked="0"/>
    </xf>
    <xf numFmtId="167" fontId="3" fillId="7" borderId="106" xfId="0" applyNumberFormat="1" applyFont="1" applyFill="1" applyBorder="1" applyAlignment="1" applyProtection="1">
      <alignment vertical="center" wrapText="1"/>
      <protection locked="0"/>
    </xf>
    <xf numFmtId="167" fontId="3" fillId="2" borderId="107" xfId="1" applyNumberFormat="1" applyFont="1" applyFill="1" applyBorder="1" applyAlignment="1" applyProtection="1">
      <alignment horizontal="right" vertical="center" wrapText="1"/>
    </xf>
    <xf numFmtId="167" fontId="3" fillId="2" borderId="44" xfId="1" applyNumberFormat="1" applyFont="1" applyFill="1" applyBorder="1" applyAlignment="1" applyProtection="1">
      <alignment horizontal="right" vertical="center" wrapText="1"/>
    </xf>
    <xf numFmtId="167" fontId="3" fillId="2" borderId="45" xfId="1" applyNumberFormat="1" applyFont="1" applyFill="1" applyBorder="1" applyAlignment="1" applyProtection="1">
      <alignment horizontal="right" vertical="center" wrapText="1"/>
    </xf>
    <xf numFmtId="167" fontId="3" fillId="2" borderId="21" xfId="1" applyNumberFormat="1" applyFont="1" applyFill="1" applyBorder="1" applyAlignment="1" applyProtection="1">
      <alignment horizontal="right" vertical="center" wrapText="1"/>
    </xf>
    <xf numFmtId="167" fontId="3" fillId="2" borderId="22" xfId="1" applyNumberFormat="1" applyFont="1" applyFill="1" applyBorder="1" applyAlignment="1" applyProtection="1">
      <alignment horizontal="right" vertical="center" wrapText="1"/>
    </xf>
    <xf numFmtId="0" fontId="15" fillId="10" borderId="101" xfId="0" applyFont="1" applyFill="1" applyBorder="1" applyAlignment="1" applyProtection="1">
      <alignment horizontal="left" vertical="center" wrapText="1" indent="1"/>
    </xf>
    <xf numFmtId="167" fontId="6" fillId="4" borderId="108" xfId="0" applyNumberFormat="1" applyFont="1" applyFill="1" applyBorder="1" applyAlignment="1" applyProtection="1"/>
    <xf numFmtId="167" fontId="6" fillId="4" borderId="47" xfId="0" applyNumberFormat="1" applyFont="1" applyFill="1" applyBorder="1" applyAlignment="1" applyProtection="1"/>
    <xf numFmtId="167" fontId="6" fillId="4" borderId="48" xfId="0" applyNumberFormat="1" applyFont="1" applyFill="1" applyBorder="1" applyAlignment="1" applyProtection="1">
      <alignment vertical="center"/>
    </xf>
    <xf numFmtId="167" fontId="6" fillId="4" borderId="46" xfId="0" applyNumberFormat="1" applyFont="1" applyFill="1" applyBorder="1" applyAlignment="1" applyProtection="1">
      <alignment vertical="center"/>
    </xf>
    <xf numFmtId="167" fontId="6" fillId="4" borderId="47" xfId="0" applyNumberFormat="1" applyFont="1" applyFill="1" applyBorder="1" applyAlignment="1" applyProtection="1">
      <alignment vertical="center"/>
    </xf>
    <xf numFmtId="167" fontId="6" fillId="4" borderId="109" xfId="0" applyNumberFormat="1" applyFont="1" applyFill="1" applyBorder="1" applyAlignment="1" applyProtection="1">
      <alignment vertical="center"/>
    </xf>
    <xf numFmtId="167" fontId="6" fillId="4" borderId="87" xfId="0" applyNumberFormat="1" applyFont="1" applyFill="1" applyBorder="1" applyAlignment="1" applyProtection="1">
      <alignment horizontal="left"/>
    </xf>
    <xf numFmtId="167" fontId="6" fillId="4" borderId="49" xfId="0" applyNumberFormat="1" applyFont="1" applyFill="1" applyBorder="1" applyAlignment="1" applyProtection="1">
      <alignment horizontal="left"/>
    </xf>
    <xf numFmtId="167" fontId="6" fillId="4" borderId="50" xfId="0" applyNumberFormat="1" applyFont="1" applyFill="1" applyBorder="1" applyAlignment="1" applyProtection="1">
      <alignment horizontal="left"/>
    </xf>
    <xf numFmtId="167" fontId="6" fillId="4" borderId="51" xfId="0" applyNumberFormat="1" applyFont="1" applyFill="1" applyBorder="1" applyAlignment="1" applyProtection="1">
      <alignment horizontal="left"/>
    </xf>
    <xf numFmtId="167" fontId="6" fillId="4" borderId="52" xfId="0" applyNumberFormat="1" applyFont="1" applyFill="1" applyBorder="1" applyAlignment="1" applyProtection="1">
      <alignment horizontal="left"/>
    </xf>
    <xf numFmtId="0" fontId="3" fillId="0" borderId="101" xfId="0" applyFont="1" applyBorder="1" applyAlignment="1" applyProtection="1">
      <alignment horizontal="left" vertical="center" indent="4"/>
    </xf>
    <xf numFmtId="167" fontId="3" fillId="10" borderId="108" xfId="0" applyNumberFormat="1" applyFont="1" applyFill="1" applyBorder="1" applyAlignment="1" applyProtection="1">
      <alignment vertical="center" wrapText="1"/>
      <protection locked="0"/>
    </xf>
    <xf numFmtId="167" fontId="3" fillId="10" borderId="47" xfId="0" applyNumberFormat="1" applyFont="1" applyFill="1" applyBorder="1" applyAlignment="1" applyProtection="1">
      <alignment vertical="center" wrapText="1"/>
      <protection locked="0"/>
    </xf>
    <xf numFmtId="167" fontId="3" fillId="7" borderId="48" xfId="0" applyNumberFormat="1" applyFont="1" applyFill="1" applyBorder="1" applyAlignment="1" applyProtection="1">
      <alignment vertical="center" wrapText="1"/>
      <protection locked="0"/>
    </xf>
    <xf numFmtId="167" fontId="3" fillId="7" borderId="46" xfId="0" applyNumberFormat="1" applyFont="1" applyFill="1" applyBorder="1" applyAlignment="1" applyProtection="1">
      <alignment vertical="center" wrapText="1"/>
      <protection locked="0"/>
    </xf>
    <xf numFmtId="167" fontId="3" fillId="7" borderId="47" xfId="0" applyNumberFormat="1" applyFont="1" applyFill="1" applyBorder="1" applyAlignment="1" applyProtection="1">
      <alignment vertical="center" wrapText="1"/>
      <protection locked="0"/>
    </xf>
    <xf numFmtId="167" fontId="3" fillId="7" borderId="109" xfId="0" applyNumberFormat="1" applyFont="1" applyFill="1" applyBorder="1" applyAlignment="1" applyProtection="1">
      <alignment vertical="center" wrapText="1"/>
      <protection locked="0"/>
    </xf>
    <xf numFmtId="167" fontId="3" fillId="2" borderId="87" xfId="1" applyNumberFormat="1" applyFont="1" applyFill="1" applyBorder="1" applyAlignment="1" applyProtection="1">
      <alignment horizontal="right" wrapText="1"/>
    </xf>
    <xf numFmtId="167" fontId="3" fillId="2" borderId="53" xfId="1" applyNumberFormat="1" applyFont="1" applyFill="1" applyBorder="1" applyAlignment="1" applyProtection="1">
      <alignment horizontal="right" wrapText="1"/>
    </xf>
    <xf numFmtId="167" fontId="3" fillId="2" borderId="50" xfId="1" applyNumberFormat="1" applyFont="1" applyFill="1" applyBorder="1" applyAlignment="1" applyProtection="1">
      <alignment horizontal="right" wrapText="1"/>
    </xf>
    <xf numFmtId="167" fontId="3" fillId="2" borderId="54" xfId="1" applyNumberFormat="1" applyFont="1" applyFill="1" applyBorder="1" applyAlignment="1" applyProtection="1">
      <alignment horizontal="right" wrapText="1"/>
    </xf>
    <xf numFmtId="0" fontId="3" fillId="0" borderId="101" xfId="0" applyFont="1" applyBorder="1" applyAlignment="1" applyProtection="1">
      <alignment horizontal="left" vertical="center" indent="1"/>
    </xf>
    <xf numFmtId="167" fontId="3" fillId="10" borderId="56" xfId="0" applyNumberFormat="1" applyFont="1" applyFill="1" applyBorder="1" applyAlignment="1" applyProtection="1">
      <alignment vertical="center" wrapText="1"/>
      <protection locked="0"/>
    </xf>
    <xf numFmtId="167" fontId="3" fillId="7" borderId="57" xfId="0" applyNumberFormat="1" applyFont="1" applyFill="1" applyBorder="1" applyAlignment="1" applyProtection="1">
      <alignment vertical="center" wrapText="1"/>
      <protection locked="0"/>
    </xf>
    <xf numFmtId="167" fontId="3" fillId="7" borderId="56" xfId="0" applyNumberFormat="1" applyFont="1" applyFill="1" applyBorder="1" applyAlignment="1" applyProtection="1">
      <alignment vertical="center" wrapText="1"/>
      <protection locked="0"/>
    </xf>
    <xf numFmtId="0" fontId="6" fillId="11" borderId="2" xfId="0" applyFont="1" applyFill="1" applyBorder="1" applyAlignment="1" applyProtection="1">
      <alignment horizontal="right" vertical="center" wrapText="1" indent="1"/>
    </xf>
    <xf numFmtId="167" fontId="6" fillId="11" borderId="110" xfId="1" applyNumberFormat="1" applyFont="1" applyFill="1" applyBorder="1" applyAlignment="1" applyProtection="1">
      <alignment horizontal="right" wrapText="1"/>
    </xf>
    <xf numFmtId="167" fontId="6" fillId="11" borderId="42" xfId="1" applyNumberFormat="1" applyFont="1" applyFill="1" applyBorder="1" applyAlignment="1" applyProtection="1">
      <alignment horizontal="right" wrapText="1"/>
    </xf>
    <xf numFmtId="167" fontId="6" fillId="11" borderId="43" xfId="1" applyNumberFormat="1" applyFont="1" applyFill="1" applyBorder="1" applyAlignment="1" applyProtection="1">
      <alignment horizontal="right" wrapText="1"/>
    </xf>
    <xf numFmtId="167" fontId="6" fillId="11" borderId="24" xfId="1" applyNumberFormat="1" applyFont="1" applyFill="1" applyBorder="1" applyAlignment="1" applyProtection="1">
      <alignment horizontal="right" wrapText="1"/>
    </xf>
    <xf numFmtId="167" fontId="6" fillId="11" borderId="59" xfId="1" applyNumberFormat="1" applyFont="1" applyFill="1" applyBorder="1" applyAlignment="1" applyProtection="1">
      <alignment horizontal="right" wrapText="1"/>
    </xf>
    <xf numFmtId="167" fontId="6" fillId="11" borderId="60" xfId="1" applyNumberFormat="1" applyFont="1" applyFill="1" applyBorder="1" applyAlignment="1" applyProtection="1">
      <alignment horizontal="right" wrapText="1"/>
    </xf>
    <xf numFmtId="167" fontId="3" fillId="10" borderId="105" xfId="0" applyNumberFormat="1" applyFont="1" applyFill="1" applyBorder="1" applyAlignment="1" applyProtection="1">
      <alignment vertical="center" wrapText="1"/>
      <protection locked="0"/>
    </xf>
    <xf numFmtId="167" fontId="3" fillId="2" borderId="83" xfId="0" applyNumberFormat="1" applyFont="1" applyFill="1" applyBorder="1" applyAlignment="1" applyProtection="1">
      <alignment horizontal="right" vertical="center"/>
    </xf>
    <xf numFmtId="167" fontId="6" fillId="4" borderId="46" xfId="0" applyNumberFormat="1" applyFont="1" applyFill="1" applyBorder="1" applyAlignment="1" applyProtection="1"/>
    <xf numFmtId="167" fontId="6" fillId="4" borderId="48" xfId="0" applyNumberFormat="1" applyFont="1" applyFill="1" applyBorder="1" applyAlignment="1" applyProtection="1"/>
    <xf numFmtId="167" fontId="6" fillId="4" borderId="62" xfId="0" applyNumberFormat="1" applyFont="1" applyFill="1" applyBorder="1" applyAlignment="1" applyProtection="1">
      <alignment horizontal="right"/>
    </xf>
    <xf numFmtId="167" fontId="3" fillId="10" borderId="46" xfId="0" applyNumberFormat="1" applyFont="1" applyFill="1" applyBorder="1" applyAlignment="1" applyProtection="1">
      <alignment vertical="center" wrapText="1"/>
      <protection locked="0"/>
    </xf>
    <xf numFmtId="167" fontId="3" fillId="2" borderId="87" xfId="0" applyNumberFormat="1" applyFont="1" applyFill="1" applyBorder="1" applyAlignment="1" applyProtection="1">
      <alignment horizontal="right" vertical="center"/>
    </xf>
    <xf numFmtId="167" fontId="3" fillId="2" borderId="53" xfId="0" applyNumberFormat="1" applyFont="1" applyFill="1" applyBorder="1" applyAlignment="1" applyProtection="1">
      <alignment horizontal="right" vertical="center"/>
    </xf>
    <xf numFmtId="167" fontId="3" fillId="2" borderId="50" xfId="0" applyNumberFormat="1" applyFont="1" applyFill="1" applyBorder="1" applyAlignment="1" applyProtection="1">
      <alignment horizontal="right" vertical="center"/>
    </xf>
    <xf numFmtId="167" fontId="3" fillId="2" borderId="49" xfId="0" applyNumberFormat="1" applyFont="1" applyFill="1" applyBorder="1" applyAlignment="1" applyProtection="1">
      <alignment horizontal="right" vertical="center"/>
    </xf>
    <xf numFmtId="167" fontId="3" fillId="2" borderId="88" xfId="0" applyNumberFormat="1" applyFont="1" applyFill="1" applyBorder="1" applyAlignment="1" applyProtection="1">
      <alignment horizontal="right" vertical="center"/>
    </xf>
    <xf numFmtId="167" fontId="3" fillId="2" borderId="58" xfId="0" applyNumberFormat="1" applyFont="1" applyFill="1" applyBorder="1" applyAlignment="1" applyProtection="1">
      <alignment horizontal="right" vertical="center"/>
    </xf>
    <xf numFmtId="167" fontId="3" fillId="2" borderId="25" xfId="0" applyNumberFormat="1" applyFont="1" applyFill="1" applyBorder="1" applyAlignment="1" applyProtection="1">
      <alignment horizontal="right" vertical="center"/>
    </xf>
    <xf numFmtId="167" fontId="3" fillId="2" borderId="65" xfId="0" applyNumberFormat="1" applyFont="1" applyFill="1" applyBorder="1" applyAlignment="1" applyProtection="1">
      <alignment horizontal="right" vertical="center"/>
    </xf>
    <xf numFmtId="0" fontId="2" fillId="10" borderId="82" xfId="0" applyFont="1" applyFill="1" applyBorder="1" applyAlignment="1">
      <alignment horizontal="right"/>
    </xf>
    <xf numFmtId="0" fontId="0" fillId="10" borderId="62" xfId="0" applyFill="1" applyBorder="1"/>
    <xf numFmtId="167" fontId="3" fillId="7" borderId="72" xfId="0" applyNumberFormat="1" applyFont="1" applyFill="1" applyBorder="1" applyAlignment="1" applyProtection="1">
      <alignment vertical="center" wrapText="1"/>
      <protection locked="0"/>
    </xf>
    <xf numFmtId="167" fontId="3" fillId="7" borderId="111" xfId="0" applyNumberFormat="1" applyFont="1" applyFill="1" applyBorder="1" applyAlignment="1" applyProtection="1">
      <alignment vertical="center" wrapText="1"/>
      <protection locked="0"/>
    </xf>
    <xf numFmtId="167" fontId="6" fillId="11" borderId="66" xfId="1" applyNumberFormat="1" applyFont="1" applyFill="1" applyBorder="1" applyAlignment="1" applyProtection="1">
      <alignment horizontal="right" wrapText="1"/>
    </xf>
    <xf numFmtId="167" fontId="6" fillId="11" borderId="112" xfId="1" applyNumberFormat="1" applyFont="1" applyFill="1" applyBorder="1" applyAlignment="1" applyProtection="1">
      <alignment horizontal="right" wrapText="1"/>
    </xf>
    <xf numFmtId="167" fontId="3" fillId="2" borderId="113" xfId="0" applyNumberFormat="1" applyFont="1" applyFill="1" applyBorder="1" applyAlignment="1" applyProtection="1">
      <alignment horizontal="right" vertical="center"/>
    </xf>
    <xf numFmtId="167" fontId="3" fillId="2" borderId="100" xfId="0" applyNumberFormat="1" applyFont="1" applyFill="1" applyBorder="1" applyAlignment="1" applyProtection="1">
      <alignment horizontal="right" vertical="center"/>
    </xf>
    <xf numFmtId="167" fontId="3" fillId="2" borderId="12" xfId="0" applyNumberFormat="1" applyFont="1" applyFill="1" applyBorder="1" applyAlignment="1" applyProtection="1">
      <alignment horizontal="right" vertical="center"/>
    </xf>
    <xf numFmtId="167" fontId="3" fillId="2" borderId="84" xfId="0" applyNumberFormat="1" applyFont="1" applyFill="1" applyBorder="1" applyAlignment="1" applyProtection="1">
      <alignment horizontal="right" vertical="center"/>
    </xf>
    <xf numFmtId="167" fontId="6" fillId="4" borderId="14" xfId="0" applyNumberFormat="1" applyFont="1" applyFill="1" applyBorder="1" applyAlignment="1" applyProtection="1">
      <alignment horizontal="left"/>
    </xf>
    <xf numFmtId="167" fontId="6" fillId="4" borderId="63" xfId="0" applyNumberFormat="1" applyFont="1" applyFill="1" applyBorder="1" applyAlignment="1" applyProtection="1">
      <alignment horizontal="right"/>
    </xf>
    <xf numFmtId="0" fontId="20" fillId="0" borderId="101" xfId="5" applyFont="1" applyFill="1" applyBorder="1" applyAlignment="1" applyProtection="1">
      <alignment horizontal="left" vertical="center" indent="1"/>
    </xf>
    <xf numFmtId="167" fontId="3" fillId="10" borderId="48" xfId="0" applyNumberFormat="1" applyFont="1" applyFill="1" applyBorder="1" applyAlignment="1" applyProtection="1">
      <alignment vertical="center" wrapText="1"/>
      <protection locked="0"/>
    </xf>
    <xf numFmtId="167" fontId="3" fillId="7" borderId="114" xfId="0" applyNumberFormat="1" applyFont="1" applyFill="1" applyBorder="1" applyAlignment="1" applyProtection="1">
      <alignment vertical="center" wrapText="1"/>
      <protection locked="0"/>
    </xf>
    <xf numFmtId="167" fontId="3" fillId="2" borderId="40" xfId="1" applyNumberFormat="1" applyFont="1" applyFill="1" applyBorder="1" applyAlignment="1" applyProtection="1">
      <alignment horizontal="right" wrapText="1"/>
    </xf>
    <xf numFmtId="167" fontId="3" fillId="2" borderId="115" xfId="1" applyNumberFormat="1" applyFont="1" applyFill="1" applyBorder="1" applyAlignment="1" applyProtection="1">
      <alignment horizontal="right" wrapText="1"/>
    </xf>
    <xf numFmtId="167" fontId="3" fillId="2" borderId="116" xfId="1" applyNumberFormat="1" applyFont="1" applyFill="1" applyBorder="1" applyAlignment="1" applyProtection="1">
      <alignment horizontal="right" wrapText="1"/>
    </xf>
    <xf numFmtId="167" fontId="3" fillId="2" borderId="117" xfId="1" applyNumberFormat="1" applyFont="1" applyFill="1" applyBorder="1" applyAlignment="1" applyProtection="1">
      <alignment horizontal="right" wrapText="1"/>
    </xf>
    <xf numFmtId="167" fontId="6" fillId="11" borderId="69" xfId="1" applyNumberFormat="1" applyFont="1" applyFill="1" applyBorder="1" applyAlignment="1" applyProtection="1">
      <alignment horizontal="right" wrapText="1"/>
    </xf>
    <xf numFmtId="165" fontId="19" fillId="15" borderId="61" xfId="0" applyNumberFormat="1" applyFont="1" applyFill="1" applyBorder="1" applyAlignment="1" applyProtection="1">
      <alignment horizontal="right"/>
    </xf>
    <xf numFmtId="165" fontId="19" fillId="15" borderId="118" xfId="0" applyNumberFormat="1" applyFont="1" applyFill="1" applyBorder="1" applyAlignment="1" applyProtection="1">
      <alignment horizontal="right"/>
    </xf>
    <xf numFmtId="165" fontId="19" fillId="15" borderId="119" xfId="0" applyNumberFormat="1" applyFont="1" applyFill="1" applyBorder="1" applyAlignment="1" applyProtection="1">
      <alignment horizontal="right"/>
    </xf>
    <xf numFmtId="165" fontId="19" fillId="15" borderId="118" xfId="0" applyNumberFormat="1" applyFont="1" applyFill="1" applyBorder="1" applyAlignment="1" applyProtection="1">
      <alignment horizontal="right" vertical="center"/>
    </xf>
    <xf numFmtId="0" fontId="6" fillId="4" borderId="121" xfId="0" applyFont="1" applyFill="1" applyBorder="1" applyAlignment="1" applyProtection="1">
      <alignment horizontal="right" vertical="center"/>
    </xf>
    <xf numFmtId="0" fontId="6" fillId="9" borderId="120" xfId="0" applyFont="1" applyFill="1" applyBorder="1" applyAlignment="1" applyProtection="1">
      <alignment horizontal="right" vertical="center"/>
    </xf>
    <xf numFmtId="164" fontId="0" fillId="2" borderId="0" xfId="0" applyNumberFormat="1" applyFill="1" applyProtection="1"/>
    <xf numFmtId="164" fontId="6" fillId="5" borderId="6" xfId="0" applyNumberFormat="1" applyFont="1" applyFill="1" applyBorder="1" applyAlignment="1" applyProtection="1">
      <alignment vertical="center"/>
    </xf>
    <xf numFmtId="164" fontId="6" fillId="5" borderId="7" xfId="0" applyNumberFormat="1" applyFont="1" applyFill="1" applyBorder="1" applyAlignment="1" applyProtection="1">
      <alignment vertical="center"/>
    </xf>
    <xf numFmtId="164" fontId="6" fillId="5" borderId="5" xfId="0" applyNumberFormat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17" fillId="2" borderId="0" xfId="0" applyFont="1" applyFill="1" applyBorder="1" applyAlignment="1">
      <alignment vertical="center"/>
    </xf>
    <xf numFmtId="2" fontId="4" fillId="7" borderId="122" xfId="0" applyNumberFormat="1" applyFont="1" applyFill="1" applyBorder="1"/>
    <xf numFmtId="166" fontId="8" fillId="7" borderId="1" xfId="0" applyNumberFormat="1" applyFont="1" applyFill="1" applyBorder="1" applyAlignment="1" applyProtection="1">
      <alignment horizontal="center"/>
    </xf>
    <xf numFmtId="164" fontId="3" fillId="4" borderId="12" xfId="0" applyNumberFormat="1" applyFont="1" applyFill="1" applyBorder="1" applyAlignment="1">
      <alignment horizontal="right" vertical="top" wrapText="1"/>
    </xf>
    <xf numFmtId="0" fontId="9" fillId="4" borderId="45" xfId="0" applyFont="1" applyFill="1" applyBorder="1" applyAlignment="1" applyProtection="1">
      <alignment horizontal="left" vertical="center" wrapText="1" indent="1"/>
    </xf>
    <xf numFmtId="10" fontId="3" fillId="4" borderId="21" xfId="1" applyNumberFormat="1" applyFont="1" applyFill="1" applyBorder="1" applyAlignment="1" applyProtection="1">
      <alignment horizontal="right" vertical="center" wrapText="1"/>
    </xf>
    <xf numFmtId="2" fontId="3" fillId="4" borderId="26" xfId="1" applyNumberFormat="1" applyFont="1" applyFill="1" applyBorder="1" applyAlignment="1" applyProtection="1">
      <alignment horizontal="right" vertical="center" wrapText="1"/>
    </xf>
    <xf numFmtId="0" fontId="3" fillId="2" borderId="87" xfId="0" applyFont="1" applyFill="1" applyBorder="1" applyAlignment="1" applyProtection="1">
      <alignment horizontal="center"/>
    </xf>
    <xf numFmtId="0" fontId="3" fillId="2" borderId="49" xfId="0" applyFont="1" applyFill="1" applyBorder="1" applyAlignment="1" applyProtection="1">
      <alignment horizontal="center"/>
    </xf>
    <xf numFmtId="0" fontId="3" fillId="2" borderId="88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/>
    </xf>
    <xf numFmtId="0" fontId="8" fillId="9" borderId="70" xfId="0" applyFont="1" applyFill="1" applyBorder="1" applyAlignment="1" applyProtection="1">
      <alignment horizontal="center" vertical="center"/>
    </xf>
    <xf numFmtId="0" fontId="8" fillId="9" borderId="71" xfId="0" applyFont="1" applyFill="1" applyBorder="1" applyAlignment="1" applyProtection="1">
      <alignment horizontal="center" vertical="center"/>
    </xf>
    <xf numFmtId="0" fontId="8" fillId="12" borderId="72" xfId="0" applyFont="1" applyFill="1" applyBorder="1" applyAlignment="1" applyProtection="1">
      <alignment horizontal="center" vertical="center" wrapText="1"/>
    </xf>
    <xf numFmtId="0" fontId="8" fillId="12" borderId="73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/>
    </xf>
    <xf numFmtId="0" fontId="3" fillId="2" borderId="84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9" borderId="29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/>
    </xf>
    <xf numFmtId="0" fontId="8" fillId="4" borderId="32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9" borderId="34" xfId="0" applyFont="1" applyFill="1" applyBorder="1" applyAlignment="1" applyProtection="1">
      <alignment horizontal="center"/>
    </xf>
    <xf numFmtId="0" fontId="8" fillId="9" borderId="32" xfId="0" applyFont="1" applyFill="1" applyBorder="1" applyAlignment="1" applyProtection="1">
      <alignment horizontal="center"/>
    </xf>
    <xf numFmtId="0" fontId="8" fillId="9" borderId="35" xfId="0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36" xfId="0" applyFont="1" applyFill="1" applyBorder="1" applyAlignment="1" applyProtection="1">
      <alignment horizontal="center"/>
    </xf>
    <xf numFmtId="0" fontId="8" fillId="9" borderId="37" xfId="0" applyFont="1" applyFill="1" applyBorder="1" applyAlignment="1" applyProtection="1">
      <alignment horizontal="center"/>
    </xf>
    <xf numFmtId="0" fontId="8" fillId="9" borderId="38" xfId="0" applyFont="1" applyFill="1" applyBorder="1" applyAlignment="1" applyProtection="1">
      <alignment horizontal="center"/>
    </xf>
    <xf numFmtId="0" fontId="8" fillId="9" borderId="39" xfId="0" applyFont="1" applyFill="1" applyBorder="1" applyAlignment="1" applyProtection="1">
      <alignment horizontal="center"/>
    </xf>
    <xf numFmtId="0" fontId="6" fillId="8" borderId="29" xfId="0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30" xfId="0" applyFont="1" applyFill="1" applyBorder="1" applyAlignment="1" applyProtection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</cellXfs>
  <cellStyles count="10">
    <cellStyle name="dms_NUM" xfId="7"/>
    <cellStyle name="Nbr-Comma()" xfId="8"/>
    <cellStyle name="Normal" xfId="0" builtinId="0"/>
    <cellStyle name="Normal 10" xfId="2"/>
    <cellStyle name="Normal 3 5" xfId="5"/>
    <cellStyle name="Normal 43" xfId="9"/>
    <cellStyle name="Percent" xfId="1" builtinId="5"/>
    <cellStyle name="RIN_TB3" xfId="6"/>
    <cellStyle name="TableLvl2" xfId="3"/>
    <cellStyle name="TableLvl3" xfId="4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showGridLines="0" tabSelected="1" zoomScale="85" zoomScaleNormal="85" workbookViewId="0"/>
  </sheetViews>
  <sheetFormatPr defaultColWidth="9.140625" defaultRowHeight="15" x14ac:dyDescent="0.25"/>
  <cols>
    <col min="1" max="1" width="6.140625" style="1" customWidth="1"/>
    <col min="2" max="2" width="65.7109375" style="2" customWidth="1"/>
    <col min="3" max="26" width="12.28515625" style="2" customWidth="1"/>
  </cols>
  <sheetData>
    <row r="1" spans="2:26" ht="15.75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2:26" ht="16.5" thickBot="1" x14ac:dyDescent="0.3">
      <c r="B2" s="3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16"/>
    </row>
    <row r="3" spans="2:26" ht="15.75" x14ac:dyDescent="0.25">
      <c r="B3" s="6"/>
      <c r="C3" s="211" t="s">
        <v>1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 t="s">
        <v>2</v>
      </c>
    </row>
    <row r="4" spans="2:26" ht="16.5" thickBot="1" x14ac:dyDescent="0.3">
      <c r="B4" s="6"/>
      <c r="C4" s="7" t="s">
        <v>32</v>
      </c>
      <c r="D4" s="7" t="s">
        <v>33</v>
      </c>
      <c r="E4" s="8" t="s">
        <v>34</v>
      </c>
      <c r="F4" s="8" t="s">
        <v>35</v>
      </c>
      <c r="G4" s="8" t="s">
        <v>36</v>
      </c>
      <c r="H4" s="8" t="s">
        <v>8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27</v>
      </c>
      <c r="N4" s="8" t="s">
        <v>41</v>
      </c>
      <c r="O4" s="8" t="s">
        <v>42</v>
      </c>
      <c r="P4" s="9" t="s">
        <v>43</v>
      </c>
    </row>
    <row r="5" spans="2:26" x14ac:dyDescent="0.25">
      <c r="B5" s="10" t="s">
        <v>3</v>
      </c>
      <c r="C5" s="11"/>
      <c r="D5" s="216"/>
      <c r="E5" s="12"/>
      <c r="F5" s="12"/>
      <c r="G5" s="12"/>
      <c r="H5" s="12"/>
      <c r="I5" s="12"/>
      <c r="J5" s="13"/>
      <c r="K5" s="13"/>
      <c r="L5" s="13"/>
      <c r="M5" s="14"/>
      <c r="N5" s="14"/>
      <c r="O5" s="14"/>
      <c r="P5" s="15"/>
    </row>
    <row r="6" spans="2:26" x14ac:dyDescent="0.25">
      <c r="B6" s="16" t="s">
        <v>4</v>
      </c>
      <c r="C6" s="17"/>
      <c r="D6" s="18"/>
      <c r="E6" s="18"/>
      <c r="F6" s="19">
        <v>99.9</v>
      </c>
      <c r="G6" s="19">
        <v>102.4</v>
      </c>
      <c r="H6" s="19">
        <v>105.4</v>
      </c>
      <c r="I6" s="19">
        <v>106.8</v>
      </c>
      <c r="J6" s="19">
        <v>108.2</v>
      </c>
      <c r="K6" s="19">
        <v>110.5</v>
      </c>
      <c r="L6" s="19">
        <v>112.6</v>
      </c>
      <c r="M6" s="19">
        <v>114.1</v>
      </c>
      <c r="N6" s="19">
        <v>116.6</v>
      </c>
      <c r="O6" s="19">
        <v>117.9</v>
      </c>
      <c r="P6" s="20">
        <v>119.42273750000001</v>
      </c>
    </row>
    <row r="7" spans="2:26" x14ac:dyDescent="0.25">
      <c r="B7" s="21" t="s">
        <v>5</v>
      </c>
      <c r="C7" s="22"/>
      <c r="D7" s="217"/>
      <c r="E7" s="218"/>
      <c r="F7" s="218"/>
      <c r="G7" s="23">
        <f t="shared" ref="G7:P7" si="0">+G6/F6-1</f>
        <v>2.5025025025025016E-2</v>
      </c>
      <c r="H7" s="23">
        <f t="shared" si="0"/>
        <v>2.9296875E-2</v>
      </c>
      <c r="I7" s="23">
        <f t="shared" si="0"/>
        <v>1.3282732447817747E-2</v>
      </c>
      <c r="J7" s="23">
        <f t="shared" si="0"/>
        <v>1.3108614232209881E-2</v>
      </c>
      <c r="K7" s="23">
        <f t="shared" si="0"/>
        <v>2.1256931608133023E-2</v>
      </c>
      <c r="L7" s="23">
        <f t="shared" si="0"/>
        <v>1.9004524886877761E-2</v>
      </c>
      <c r="M7" s="23">
        <f t="shared" si="0"/>
        <v>1.3321492007104752E-2</v>
      </c>
      <c r="N7" s="23">
        <f t="shared" ref="N7" si="1">+N6/M6-1</f>
        <v>2.1910604732690686E-2</v>
      </c>
      <c r="O7" s="23">
        <f t="shared" ref="O7" si="2">+O6/N6-1</f>
        <v>1.1149228130360234E-2</v>
      </c>
      <c r="P7" s="24">
        <f t="shared" si="0"/>
        <v>1.2915500424088178E-2</v>
      </c>
    </row>
    <row r="8" spans="2:26" ht="15.75" thickBot="1" x14ac:dyDescent="0.3">
      <c r="B8" s="25" t="s">
        <v>50</v>
      </c>
      <c r="C8" s="26"/>
      <c r="D8" s="219"/>
      <c r="E8" s="219"/>
      <c r="F8" s="27">
        <f t="shared" ref="F8" si="3">G8/(1+G7)</f>
        <v>0.83652411669092752</v>
      </c>
      <c r="G8" s="27">
        <f t="shared" ref="G8" si="4">H8/(1+H7)</f>
        <v>0.85745815364515499</v>
      </c>
      <c r="H8" s="27">
        <f t="shared" ref="H8" si="5">I8/(1+I7)</f>
        <v>0.88257899799022788</v>
      </c>
      <c r="I8" s="27">
        <f t="shared" ref="I8" si="6">J8/(1+J7)</f>
        <v>0.89430205868459511</v>
      </c>
      <c r="J8" s="27">
        <f t="shared" ref="J8" si="7">K8/(1+K7)</f>
        <v>0.90602511937896257</v>
      </c>
      <c r="K8" s="27">
        <f t="shared" ref="K8" si="8">L8/(1+L7)</f>
        <v>0.92528443337685173</v>
      </c>
      <c r="L8" s="27">
        <f t="shared" ref="L8" si="9">M8/(1+M7)</f>
        <v>0.9428690244184027</v>
      </c>
      <c r="M8" s="27">
        <f t="shared" ref="M8" si="10">N8/(1+N7)</f>
        <v>0.95542944659093909</v>
      </c>
      <c r="N8" s="27">
        <f t="shared" ref="N8" si="11">O8/(1+O7)</f>
        <v>0.97636348354516656</v>
      </c>
      <c r="O8" s="27">
        <f t="shared" ref="O8" si="12">P8/(1+P7)</f>
        <v>0.98724918276136486</v>
      </c>
      <c r="P8" s="28">
        <v>1</v>
      </c>
    </row>
    <row r="9" spans="2:26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2:2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2:26" x14ac:dyDescent="0.2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2:26" ht="18.75" x14ac:dyDescent="0.25">
      <c r="B12" s="30" t="s">
        <v>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2:26" ht="15.75" thickBot="1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2:26" ht="15.75" thickBot="1" x14ac:dyDescent="0.3">
      <c r="B14" s="32" t="s">
        <v>7</v>
      </c>
      <c r="C14" s="33" t="s">
        <v>37</v>
      </c>
      <c r="D1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2:26" ht="16.5" thickBot="1" x14ac:dyDescent="0.3">
      <c r="B15" s="34" t="s">
        <v>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6"/>
      <c r="O15" s="36"/>
      <c r="P15" s="36"/>
      <c r="Q15" s="36"/>
      <c r="R15" s="36"/>
      <c r="S15" s="36"/>
      <c r="T15" s="37"/>
    </row>
    <row r="16" spans="2:26" x14ac:dyDescent="0.25">
      <c r="B16" s="29"/>
      <c r="C16" s="247" t="s">
        <v>61</v>
      </c>
      <c r="D16" s="248"/>
      <c r="E16" s="248"/>
      <c r="F16" s="248"/>
      <c r="G16" s="249"/>
      <c r="H16" s="250" t="s">
        <v>60</v>
      </c>
      <c r="I16" s="248"/>
      <c r="J16" s="248"/>
      <c r="K16" s="248"/>
      <c r="L16" s="251"/>
      <c r="M16" s="38"/>
      <c r="N16" s="233" t="s">
        <v>62</v>
      </c>
      <c r="O16" s="234"/>
      <c r="P16" s="234"/>
      <c r="Q16" s="234"/>
      <c r="R16" s="234"/>
      <c r="S16" s="234"/>
      <c r="T16" s="235"/>
    </row>
    <row r="17" spans="2:20" ht="15.75" thickBot="1" x14ac:dyDescent="0.3">
      <c r="B17" s="29"/>
      <c r="C17" s="236" t="s">
        <v>10</v>
      </c>
      <c r="D17" s="237"/>
      <c r="E17" s="237"/>
      <c r="F17" s="237"/>
      <c r="G17" s="238"/>
      <c r="H17" s="239" t="s">
        <v>11</v>
      </c>
      <c r="I17" s="240"/>
      <c r="J17" s="240"/>
      <c r="K17" s="240"/>
      <c r="L17" s="241"/>
      <c r="M17" s="38"/>
      <c r="N17" s="242" t="s">
        <v>10</v>
      </c>
      <c r="O17" s="243"/>
      <c r="P17" s="244" t="s">
        <v>11</v>
      </c>
      <c r="Q17" s="245"/>
      <c r="R17" s="245"/>
      <c r="S17" s="245"/>
      <c r="T17" s="246"/>
    </row>
    <row r="18" spans="2:20" ht="15.75" thickBot="1" x14ac:dyDescent="0.3">
      <c r="B18" s="29"/>
      <c r="C18" s="117"/>
      <c r="D18" s="118"/>
      <c r="E18" s="118" t="s">
        <v>37</v>
      </c>
      <c r="F18" s="118" t="s">
        <v>38</v>
      </c>
      <c r="G18" s="119" t="s">
        <v>39</v>
      </c>
      <c r="H18" s="120" t="s">
        <v>40</v>
      </c>
      <c r="I18" s="121" t="s">
        <v>27</v>
      </c>
      <c r="J18" s="121" t="s">
        <v>41</v>
      </c>
      <c r="K18" s="121" t="s">
        <v>42</v>
      </c>
      <c r="L18" s="48" t="s">
        <v>43</v>
      </c>
      <c r="M18" s="29"/>
      <c r="N18" s="39" t="str">
        <f>dms_PRCP_BaseYear</f>
        <v>2014-15</v>
      </c>
      <c r="O18" s="206" t="str">
        <f>G18</f>
        <v>2016-17</v>
      </c>
      <c r="P18" s="207" t="str">
        <f>H18</f>
        <v>2017-18</v>
      </c>
      <c r="Q18" s="40" t="str">
        <f t="shared" ref="Q18:T18" si="13">I18</f>
        <v>2018-19</v>
      </c>
      <c r="R18" s="40" t="str">
        <f t="shared" si="13"/>
        <v>2019-20</v>
      </c>
      <c r="S18" s="40" t="str">
        <f t="shared" si="13"/>
        <v>2020-21</v>
      </c>
      <c r="T18" s="41" t="str">
        <f t="shared" si="13"/>
        <v>2021-22</v>
      </c>
    </row>
    <row r="19" spans="2:20" x14ac:dyDescent="0.25">
      <c r="B19" s="122" t="s">
        <v>12</v>
      </c>
      <c r="C19" s="123"/>
      <c r="D19" s="124"/>
      <c r="E19" s="124">
        <v>185.13515541257806</v>
      </c>
      <c r="F19" s="124">
        <v>189.80991219149408</v>
      </c>
      <c r="G19" s="125">
        <v>188.00559467591285</v>
      </c>
      <c r="H19" s="126">
        <v>226.93182997030331</v>
      </c>
      <c r="I19" s="127">
        <v>227.41990662559633</v>
      </c>
      <c r="J19" s="127">
        <v>228.41411358460027</v>
      </c>
      <c r="K19" s="127">
        <v>228.53516874760538</v>
      </c>
      <c r="L19" s="128">
        <v>229.00109683926635</v>
      </c>
      <c r="M19" s="29"/>
      <c r="N19" s="129">
        <f>+LOOKUP(dms_PRCP_BaseYear,C$18:G$18,C19:G19)/$H$8</f>
        <v>209.76610120358646</v>
      </c>
      <c r="O19" s="130">
        <f>+G19/$H$8</f>
        <v>213.01843246217206</v>
      </c>
      <c r="P19" s="131">
        <f t="shared" ref="P19:P22" si="14">H19/$K$8</f>
        <v>245.25629285916892</v>
      </c>
      <c r="Q19" s="132">
        <f t="shared" ref="Q19:Q28" si="15">I19/$K$8</f>
        <v>245.78378109704164</v>
      </c>
      <c r="R19" s="132">
        <f t="shared" ref="R19:R28" si="16">J19/$K$8</f>
        <v>246.85826903084978</v>
      </c>
      <c r="S19" s="132">
        <f t="shared" ref="S19:S28" si="17">K19/$K$8</f>
        <v>246.98909924763331</v>
      </c>
      <c r="T19" s="133">
        <f t="shared" ref="T19:T28" si="18">L19/$K$8</f>
        <v>247.49265045292114</v>
      </c>
    </row>
    <row r="20" spans="2:20" x14ac:dyDescent="0.25">
      <c r="B20" s="134" t="s">
        <v>13</v>
      </c>
      <c r="C20" s="135"/>
      <c r="D20" s="136"/>
      <c r="E20" s="136"/>
      <c r="F20" s="136"/>
      <c r="G20" s="137"/>
      <c r="H20" s="138"/>
      <c r="I20" s="139"/>
      <c r="J20" s="139"/>
      <c r="K20" s="139"/>
      <c r="L20" s="140"/>
      <c r="M20" s="29"/>
      <c r="N20" s="141"/>
      <c r="O20" s="142"/>
      <c r="P20" s="143"/>
      <c r="Q20" s="144"/>
      <c r="R20" s="144"/>
      <c r="S20" s="144"/>
      <c r="T20" s="145"/>
    </row>
    <row r="21" spans="2:20" x14ac:dyDescent="0.25">
      <c r="B21" s="146" t="s">
        <v>14</v>
      </c>
      <c r="C21" s="147"/>
      <c r="D21" s="148"/>
      <c r="E21" s="148">
        <v>-1.5496105450072941</v>
      </c>
      <c r="F21" s="158">
        <v>-1.5561098586057678</v>
      </c>
      <c r="G21" s="159">
        <v>-1.5775852076399237</v>
      </c>
      <c r="H21" s="150">
        <v>-1.573632843584865</v>
      </c>
      <c r="I21" s="151">
        <v>-1.5808297973074614</v>
      </c>
      <c r="J21" s="151">
        <v>-1.5763574214506153</v>
      </c>
      <c r="K21" s="151">
        <v>-1.5674657998368702</v>
      </c>
      <c r="L21" s="152">
        <v>-1.5529969436764441</v>
      </c>
      <c r="M21" s="29"/>
      <c r="N21" s="153">
        <f t="shared" ref="N21:N28" si="19">+LOOKUP(dms_PRCP_BaseYear,C$18:G$18,C21:G21)/$H$8</f>
        <v>-1.7557754586682923</v>
      </c>
      <c r="O21" s="154">
        <f t="shared" ref="O21:O28" si="20">+G21/$H$8</f>
        <v>-1.7874719557482504</v>
      </c>
      <c r="P21" s="155">
        <f t="shared" si="14"/>
        <v>-1.7007017375639266</v>
      </c>
      <c r="Q21" s="155">
        <f t="shared" si="15"/>
        <v>-1.7084798363441374</v>
      </c>
      <c r="R21" s="155">
        <f t="shared" si="16"/>
        <v>-1.7036463217020243</v>
      </c>
      <c r="S21" s="155">
        <f t="shared" si="17"/>
        <v>-1.6940367127072045</v>
      </c>
      <c r="T21" s="156">
        <f t="shared" si="18"/>
        <v>-1.6783995144160568</v>
      </c>
    </row>
    <row r="22" spans="2:20" x14ac:dyDescent="0.25">
      <c r="B22" s="146" t="s">
        <v>15</v>
      </c>
      <c r="C22" s="147"/>
      <c r="D22" s="148"/>
      <c r="E22" s="195"/>
      <c r="F22" s="148"/>
      <c r="G22" s="149"/>
      <c r="H22" s="150"/>
      <c r="I22" s="151"/>
      <c r="J22" s="151"/>
      <c r="K22" s="151"/>
      <c r="L22" s="152"/>
      <c r="M22" s="29"/>
      <c r="N22" s="153">
        <f t="shared" si="19"/>
        <v>0</v>
      </c>
      <c r="O22" s="154">
        <f t="shared" si="20"/>
        <v>0</v>
      </c>
      <c r="P22" s="155">
        <f t="shared" si="14"/>
        <v>0</v>
      </c>
      <c r="Q22" s="155">
        <f t="shared" si="15"/>
        <v>0</v>
      </c>
      <c r="R22" s="155">
        <f t="shared" si="16"/>
        <v>0</v>
      </c>
      <c r="S22" s="155">
        <f t="shared" si="17"/>
        <v>0</v>
      </c>
      <c r="T22" s="156">
        <f t="shared" si="18"/>
        <v>0</v>
      </c>
    </row>
    <row r="23" spans="2:20" x14ac:dyDescent="0.25">
      <c r="B23" s="146" t="s">
        <v>58</v>
      </c>
      <c r="C23" s="147"/>
      <c r="D23" s="148"/>
      <c r="E23" s="195">
        <v>-2.2812929999999998</v>
      </c>
      <c r="F23" s="124">
        <v>-2.2812929999999998</v>
      </c>
      <c r="G23" s="125">
        <v>-2.2812929999999998</v>
      </c>
      <c r="H23" s="150"/>
      <c r="I23" s="151"/>
      <c r="J23" s="151"/>
      <c r="K23" s="151"/>
      <c r="L23" s="152"/>
      <c r="M23" s="29"/>
      <c r="N23" s="153">
        <f t="shared" ref="N23" si="21">+LOOKUP(dms_PRCP_BaseYear,C$18:G$18,C23:G23)/$H$8</f>
        <v>-2.5848031793129738</v>
      </c>
      <c r="O23" s="154">
        <f t="shared" si="20"/>
        <v>-2.5848031793129738</v>
      </c>
      <c r="P23" s="155">
        <f t="shared" ref="P23" si="22">H23/$K$8</f>
        <v>0</v>
      </c>
      <c r="Q23" s="155">
        <f t="shared" ref="Q23" si="23">I23/$K$8</f>
        <v>0</v>
      </c>
      <c r="R23" s="155">
        <f t="shared" ref="R23" si="24">J23/$K$8</f>
        <v>0</v>
      </c>
      <c r="S23" s="155">
        <f t="shared" ref="S23" si="25">K23/$K$8</f>
        <v>0</v>
      </c>
      <c r="T23" s="156">
        <f t="shared" ref="T23" si="26">L23/$K$8</f>
        <v>0</v>
      </c>
    </row>
    <row r="24" spans="2:20" x14ac:dyDescent="0.25">
      <c r="B24" s="146" t="s">
        <v>52</v>
      </c>
      <c r="C24" s="147"/>
      <c r="D24" s="148"/>
      <c r="E24" s="148">
        <v>-100.91902926829269</v>
      </c>
      <c r="F24" s="124">
        <v>-103.44200499999999</v>
      </c>
      <c r="G24" s="125">
        <v>-100.91902926829269</v>
      </c>
      <c r="H24" s="150">
        <v>-135.01954098084065</v>
      </c>
      <c r="I24" s="151">
        <v>-135.01954098084065</v>
      </c>
      <c r="J24" s="151">
        <v>-135.01954098084065</v>
      </c>
      <c r="K24" s="151">
        <v>-135.01954098084065</v>
      </c>
      <c r="L24" s="152">
        <v>-135.01954098084065</v>
      </c>
      <c r="M24" s="29"/>
      <c r="N24" s="153">
        <f t="shared" si="19"/>
        <v>-114.34560475391018</v>
      </c>
      <c r="O24" s="154">
        <f t="shared" si="20"/>
        <v>-114.34560475391018</v>
      </c>
      <c r="P24" s="155">
        <f>H24/$K$8</f>
        <v>-145.92220090430249</v>
      </c>
      <c r="Q24" s="155">
        <f t="shared" si="15"/>
        <v>-145.92220090430249</v>
      </c>
      <c r="R24" s="155">
        <f t="shared" si="16"/>
        <v>-145.92220090430249</v>
      </c>
      <c r="S24" s="155">
        <f t="shared" si="17"/>
        <v>-145.92220090430249</v>
      </c>
      <c r="T24" s="156">
        <f t="shared" si="18"/>
        <v>-145.92220090430249</v>
      </c>
    </row>
    <row r="25" spans="2:20" x14ac:dyDescent="0.25">
      <c r="B25" s="157" t="s">
        <v>16</v>
      </c>
      <c r="C25" s="147"/>
      <c r="D25" s="148"/>
      <c r="E25" s="148"/>
      <c r="F25" s="148"/>
      <c r="G25" s="149"/>
      <c r="H25" s="150"/>
      <c r="I25" s="151"/>
      <c r="J25" s="151"/>
      <c r="K25" s="151"/>
      <c r="L25" s="152"/>
      <c r="M25" s="29"/>
      <c r="N25" s="153">
        <f t="shared" si="19"/>
        <v>0</v>
      </c>
      <c r="O25" s="154">
        <f t="shared" si="20"/>
        <v>0</v>
      </c>
      <c r="P25" s="155">
        <f t="shared" ref="P25:P28" si="27">H25/$K$8</f>
        <v>0</v>
      </c>
      <c r="Q25" s="155">
        <f t="shared" si="15"/>
        <v>0</v>
      </c>
      <c r="R25" s="155">
        <f t="shared" si="16"/>
        <v>0</v>
      </c>
      <c r="S25" s="155">
        <f t="shared" si="17"/>
        <v>0</v>
      </c>
      <c r="T25" s="156">
        <f t="shared" si="18"/>
        <v>0</v>
      </c>
    </row>
    <row r="26" spans="2:20" x14ac:dyDescent="0.25">
      <c r="B26" s="194" t="s">
        <v>17</v>
      </c>
      <c r="C26" s="147"/>
      <c r="D26" s="148"/>
      <c r="E26" s="148"/>
      <c r="F26" s="148"/>
      <c r="G26" s="149"/>
      <c r="H26" s="150"/>
      <c r="I26" s="151"/>
      <c r="J26" s="151"/>
      <c r="K26" s="151"/>
      <c r="L26" s="152"/>
      <c r="M26" s="29"/>
      <c r="N26" s="153">
        <f t="shared" si="19"/>
        <v>0</v>
      </c>
      <c r="O26" s="154">
        <f t="shared" si="20"/>
        <v>0</v>
      </c>
      <c r="P26" s="155">
        <f t="shared" si="27"/>
        <v>0</v>
      </c>
      <c r="Q26" s="155">
        <f t="shared" si="15"/>
        <v>0</v>
      </c>
      <c r="R26" s="155">
        <f t="shared" si="16"/>
        <v>0</v>
      </c>
      <c r="S26" s="155">
        <f t="shared" si="17"/>
        <v>0</v>
      </c>
      <c r="T26" s="156">
        <f t="shared" si="18"/>
        <v>0</v>
      </c>
    </row>
    <row r="27" spans="2:20" x14ac:dyDescent="0.25">
      <c r="B27" s="194" t="s">
        <v>18</v>
      </c>
      <c r="C27" s="147"/>
      <c r="D27" s="148"/>
      <c r="E27" s="148"/>
      <c r="F27" s="148"/>
      <c r="G27" s="149"/>
      <c r="H27" s="150"/>
      <c r="I27" s="151"/>
      <c r="J27" s="151"/>
      <c r="K27" s="151"/>
      <c r="L27" s="152"/>
      <c r="M27" s="29"/>
      <c r="N27" s="153">
        <f t="shared" si="19"/>
        <v>0</v>
      </c>
      <c r="O27" s="154">
        <f t="shared" si="20"/>
        <v>0</v>
      </c>
      <c r="P27" s="155">
        <f t="shared" si="27"/>
        <v>0</v>
      </c>
      <c r="Q27" s="155">
        <f t="shared" si="15"/>
        <v>0</v>
      </c>
      <c r="R27" s="155">
        <f t="shared" si="16"/>
        <v>0</v>
      </c>
      <c r="S27" s="155">
        <f t="shared" si="17"/>
        <v>0</v>
      </c>
      <c r="T27" s="156">
        <f t="shared" si="18"/>
        <v>0</v>
      </c>
    </row>
    <row r="28" spans="2:20" ht="15.75" thickBot="1" x14ac:dyDescent="0.3">
      <c r="B28" s="157" t="s">
        <v>48</v>
      </c>
      <c r="C28" s="147"/>
      <c r="D28" s="148"/>
      <c r="E28" s="195"/>
      <c r="F28" s="124"/>
      <c r="G28" s="125"/>
      <c r="H28" s="126"/>
      <c r="I28" s="151"/>
      <c r="J28" s="151"/>
      <c r="K28" s="151"/>
      <c r="L28" s="152"/>
      <c r="M28" s="29"/>
      <c r="N28" s="197">
        <f t="shared" si="19"/>
        <v>0</v>
      </c>
      <c r="O28" s="198">
        <f t="shared" si="20"/>
        <v>0</v>
      </c>
      <c r="P28" s="199">
        <f t="shared" si="27"/>
        <v>0</v>
      </c>
      <c r="Q28" s="199">
        <f t="shared" si="15"/>
        <v>0</v>
      </c>
      <c r="R28" s="199">
        <f t="shared" si="16"/>
        <v>0</v>
      </c>
      <c r="S28" s="199">
        <f t="shared" si="17"/>
        <v>0</v>
      </c>
      <c r="T28" s="200">
        <f t="shared" si="18"/>
        <v>0</v>
      </c>
    </row>
    <row r="29" spans="2:20" ht="15.75" thickBot="1" x14ac:dyDescent="0.3">
      <c r="B29" s="161" t="s">
        <v>19</v>
      </c>
      <c r="C29" s="162">
        <f t="shared" ref="C29:E29" si="28">SUM(C19:C27)</f>
        <v>0</v>
      </c>
      <c r="D29" s="163">
        <f t="shared" si="28"/>
        <v>0</v>
      </c>
      <c r="E29" s="163">
        <f t="shared" si="28"/>
        <v>80.38522259927808</v>
      </c>
      <c r="F29" s="163">
        <f>SUM(F19:F28)</f>
        <v>82.530504332888313</v>
      </c>
      <c r="G29" s="163">
        <f t="shared" ref="G29:L29" si="29">SUM(G19:G28)</f>
        <v>83.227687199980238</v>
      </c>
      <c r="H29" s="166">
        <f t="shared" si="29"/>
        <v>90.338656145877792</v>
      </c>
      <c r="I29" s="163">
        <f t="shared" si="29"/>
        <v>90.819535847448208</v>
      </c>
      <c r="J29" s="163">
        <f t="shared" si="29"/>
        <v>91.818215182309018</v>
      </c>
      <c r="K29" s="163">
        <f t="shared" si="29"/>
        <v>91.94816196692787</v>
      </c>
      <c r="L29" s="164">
        <f t="shared" si="29"/>
        <v>92.42855891474926</v>
      </c>
      <c r="M29" s="29"/>
      <c r="N29" s="201">
        <f>+SUM(N19:N28)</f>
        <v>91.079917811694997</v>
      </c>
      <c r="O29" s="166">
        <f t="shared" ref="O29:T29" si="30">+SUM(O19:O28)</f>
        <v>94.300552573200633</v>
      </c>
      <c r="P29" s="166">
        <f t="shared" si="30"/>
        <v>97.633390217302519</v>
      </c>
      <c r="Q29" s="166">
        <f t="shared" si="30"/>
        <v>98.153100356395015</v>
      </c>
      <c r="R29" s="166">
        <f t="shared" si="30"/>
        <v>99.232421804845274</v>
      </c>
      <c r="S29" s="166">
        <f t="shared" si="30"/>
        <v>99.372861630623618</v>
      </c>
      <c r="T29" s="167">
        <f t="shared" si="30"/>
        <v>99.892050034202612</v>
      </c>
    </row>
    <row r="30" spans="2:20" ht="15.75" thickBot="1" x14ac:dyDescent="0.3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ht="16.5" thickBot="1" x14ac:dyDescent="0.3">
      <c r="B31" s="34" t="s">
        <v>20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</row>
    <row r="32" spans="2:20" x14ac:dyDescent="0.25">
      <c r="B32" s="46"/>
      <c r="C32" s="230" t="s">
        <v>21</v>
      </c>
      <c r="D32" s="231"/>
      <c r="E32" s="231"/>
      <c r="F32" s="231"/>
      <c r="G32" s="231"/>
      <c r="H32" s="231"/>
      <c r="I32" s="231"/>
      <c r="J32" s="231"/>
      <c r="K32" s="231"/>
      <c r="L32" s="232"/>
      <c r="M32" s="29"/>
      <c r="N32" s="233" t="s">
        <v>62</v>
      </c>
      <c r="O32" s="234"/>
      <c r="P32" s="234"/>
      <c r="Q32" s="234"/>
      <c r="R32" s="234"/>
      <c r="S32" s="234"/>
      <c r="T32" s="235"/>
    </row>
    <row r="33" spans="1:26" ht="15.75" thickBot="1" x14ac:dyDescent="0.3">
      <c r="B33" s="46"/>
      <c r="C33" s="236" t="s">
        <v>10</v>
      </c>
      <c r="D33" s="237"/>
      <c r="E33" s="237"/>
      <c r="F33" s="237"/>
      <c r="G33" s="238"/>
      <c r="H33" s="239" t="s">
        <v>11</v>
      </c>
      <c r="I33" s="240"/>
      <c r="J33" s="240"/>
      <c r="K33" s="240"/>
      <c r="L33" s="241"/>
      <c r="M33" s="29"/>
      <c r="N33" s="242" t="s">
        <v>10</v>
      </c>
      <c r="O33" s="243"/>
      <c r="P33" s="244" t="s">
        <v>11</v>
      </c>
      <c r="Q33" s="245"/>
      <c r="R33" s="245"/>
      <c r="S33" s="245"/>
      <c r="T33" s="246"/>
    </row>
    <row r="34" spans="1:26" ht="15.75" thickBot="1" x14ac:dyDescent="0.3">
      <c r="B34" s="47"/>
      <c r="C34" s="117"/>
      <c r="D34" s="118"/>
      <c r="E34" s="118" t="str">
        <f>E18</f>
        <v>2014-15</v>
      </c>
      <c r="F34" s="118" t="str">
        <f t="shared" ref="F34:L34" si="31">F18</f>
        <v>2015-16</v>
      </c>
      <c r="G34" s="119" t="str">
        <f t="shared" si="31"/>
        <v>2016-17</v>
      </c>
      <c r="H34" s="120" t="str">
        <f t="shared" si="31"/>
        <v>2017-18</v>
      </c>
      <c r="I34" s="121" t="str">
        <f t="shared" si="31"/>
        <v>2018-19</v>
      </c>
      <c r="J34" s="121" t="str">
        <f t="shared" si="31"/>
        <v>2019-20</v>
      </c>
      <c r="K34" s="121" t="str">
        <f t="shared" si="31"/>
        <v>2020-21</v>
      </c>
      <c r="L34" s="48" t="str">
        <f t="shared" si="31"/>
        <v>2021-22</v>
      </c>
      <c r="M34" s="29"/>
      <c r="N34" s="39" t="str">
        <f>N18</f>
        <v>2014-15</v>
      </c>
      <c r="O34" s="206" t="str">
        <f t="shared" ref="O34:T34" si="32">O18</f>
        <v>2016-17</v>
      </c>
      <c r="P34" s="207" t="str">
        <f t="shared" si="32"/>
        <v>2017-18</v>
      </c>
      <c r="Q34" s="40" t="str">
        <f t="shared" si="32"/>
        <v>2018-19</v>
      </c>
      <c r="R34" s="40" t="str">
        <f t="shared" si="32"/>
        <v>2019-20</v>
      </c>
      <c r="S34" s="40" t="str">
        <f t="shared" si="32"/>
        <v>2020-21</v>
      </c>
      <c r="T34" s="41" t="str">
        <f t="shared" si="32"/>
        <v>2021-22</v>
      </c>
    </row>
    <row r="35" spans="1:26" x14ac:dyDescent="0.25">
      <c r="B35" s="42" t="s">
        <v>22</v>
      </c>
      <c r="C35" s="168"/>
      <c r="D35" s="124"/>
      <c r="E35" s="124">
        <v>187.19852454966679</v>
      </c>
      <c r="F35" s="124">
        <v>199.45471280198615</v>
      </c>
      <c r="G35" s="125">
        <v>197.80537864918961</v>
      </c>
      <c r="H35" s="126">
        <v>217.32291967324866</v>
      </c>
      <c r="I35" s="127">
        <v>224.20537962300003</v>
      </c>
      <c r="J35" s="127">
        <v>250.20949023817616</v>
      </c>
      <c r="K35" s="184">
        <v>241.56594000000001</v>
      </c>
      <c r="L35" s="49"/>
      <c r="M35" s="29"/>
      <c r="N35" s="169">
        <f>+LOOKUP(dms_PRCP_BaseYear,C$34:G$34,C35:G35)/LOOKUP(dms_PRCP_BaseYear,C$4:N$4,C$8:N$8)*(1+LOOKUP(dms_PRCP_BaseYear,C$4:N$4,C$7:N$7))^0.5</f>
        <v>210.70920660247722</v>
      </c>
      <c r="O35" s="188">
        <f>+G35/K$8*(1+K$7)^0.5</f>
        <v>216.03810013597868</v>
      </c>
      <c r="P35" s="189">
        <f>+H35/L$8*(1+L$7)^0.5</f>
        <v>232.67097993313928</v>
      </c>
      <c r="Q35" s="190">
        <f>+I35/M$8*(1+M$7)^0.5</f>
        <v>236.22237609742112</v>
      </c>
      <c r="R35" s="190">
        <f>+J35/N$8*(1+N$7)^0.5</f>
        <v>259.05901080184861</v>
      </c>
      <c r="S35" s="191">
        <f>+K35/O$8*(1+O$7)^0.5</f>
        <v>246.0461334558797</v>
      </c>
      <c r="T35" s="192"/>
    </row>
    <row r="36" spans="1:26" x14ac:dyDescent="0.25">
      <c r="B36" s="43" t="s">
        <v>23</v>
      </c>
      <c r="C36" s="170"/>
      <c r="D36" s="136"/>
      <c r="E36" s="136"/>
      <c r="F36" s="136"/>
      <c r="G36" s="171"/>
      <c r="H36" s="170"/>
      <c r="I36" s="136"/>
      <c r="J36" s="136"/>
      <c r="K36" s="171"/>
      <c r="L36" s="49"/>
      <c r="M36" s="29"/>
      <c r="N36" s="141"/>
      <c r="O36" s="142"/>
      <c r="P36" s="143"/>
      <c r="Q36" s="144"/>
      <c r="R36" s="144"/>
      <c r="S36" s="142"/>
      <c r="T36" s="172"/>
    </row>
    <row r="37" spans="1:26" x14ac:dyDescent="0.25">
      <c r="B37" s="50" t="str">
        <f>B21</f>
        <v>Debt raising costs</v>
      </c>
      <c r="C37" s="173"/>
      <c r="D37" s="148"/>
      <c r="E37" s="148"/>
      <c r="F37" s="158"/>
      <c r="G37" s="159"/>
      <c r="H37" s="150"/>
      <c r="I37" s="151"/>
      <c r="J37" s="151"/>
      <c r="K37" s="149"/>
      <c r="L37" s="49"/>
      <c r="M37" s="29"/>
      <c r="N37" s="174">
        <f t="shared" ref="N37:N45" si="33">+LOOKUP(dms_PRCP_BaseYear,C$34:G$34,C37:G37)/LOOKUP(dms_PRCP_BaseYear,C$4:N$4,C$8:N$8)*(1+LOOKUP(dms_PRCP_BaseYear,C$4:N$4,C$7:N$7))^0.5</f>
        <v>0</v>
      </c>
      <c r="O37" s="175">
        <f t="shared" ref="O37:O45" si="34">+G37/K$8*(1+K$7)^0.5</f>
        <v>0</v>
      </c>
      <c r="P37" s="176">
        <f t="shared" ref="P37:P45" si="35">+H37/L$8*(1+L$7)^0.5</f>
        <v>0</v>
      </c>
      <c r="Q37" s="176">
        <f t="shared" ref="Q37:Q45" si="36">+I37/M$8*(1+M$7)^0.5</f>
        <v>0</v>
      </c>
      <c r="R37" s="176">
        <f t="shared" ref="R37:R45" si="37">+J37/N$8*(1+N$7)^0.5</f>
        <v>0</v>
      </c>
      <c r="S37" s="177">
        <f t="shared" ref="S37:S45" si="38">+K37/O$8*(1+O$7)^0.5</f>
        <v>0</v>
      </c>
      <c r="T37" s="172"/>
    </row>
    <row r="38" spans="1:26" x14ac:dyDescent="0.25">
      <c r="B38" s="50" t="str">
        <f>B22</f>
        <v>Self insurance</v>
      </c>
      <c r="C38" s="173"/>
      <c r="D38" s="148"/>
      <c r="E38" s="195"/>
      <c r="F38" s="148"/>
      <c r="G38" s="149"/>
      <c r="H38" s="150"/>
      <c r="I38" s="151"/>
      <c r="J38" s="151"/>
      <c r="K38" s="149"/>
      <c r="L38" s="49"/>
      <c r="M38" s="29"/>
      <c r="N38" s="174">
        <f t="shared" si="33"/>
        <v>0</v>
      </c>
      <c r="O38" s="175">
        <f t="shared" si="34"/>
        <v>0</v>
      </c>
      <c r="P38" s="176">
        <f t="shared" si="35"/>
        <v>0</v>
      </c>
      <c r="Q38" s="176">
        <f t="shared" si="36"/>
        <v>0</v>
      </c>
      <c r="R38" s="176">
        <f t="shared" si="37"/>
        <v>0</v>
      </c>
      <c r="S38" s="177">
        <f t="shared" si="38"/>
        <v>0</v>
      </c>
      <c r="T38" s="172"/>
    </row>
    <row r="39" spans="1:26" x14ac:dyDescent="0.25">
      <c r="B39" s="50" t="s">
        <v>58</v>
      </c>
      <c r="C39" s="173"/>
      <c r="D39" s="148"/>
      <c r="E39" s="195">
        <v>-2.4027953599999998</v>
      </c>
      <c r="F39" s="124">
        <v>-1.7666952200000001</v>
      </c>
      <c r="G39" s="125">
        <v>-0.16599245000000001</v>
      </c>
      <c r="H39" s="150">
        <v>-9.1041670000000005E-2</v>
      </c>
      <c r="I39" s="151">
        <v>-0.22914175000000001</v>
      </c>
      <c r="J39" s="151">
        <v>-0.33252113</v>
      </c>
      <c r="K39" s="149"/>
      <c r="L39" s="49"/>
      <c r="M39" s="29"/>
      <c r="N39" s="174">
        <f t="shared" si="33"/>
        <v>-2.7045678119080816</v>
      </c>
      <c r="O39" s="175">
        <f t="shared" si="34"/>
        <v>-0.18129281306609887</v>
      </c>
      <c r="P39" s="176">
        <f t="shared" si="35"/>
        <v>-9.7471332547429304E-2</v>
      </c>
      <c r="Q39" s="176">
        <f t="shared" si="36"/>
        <v>-0.24142332685833784</v>
      </c>
      <c r="R39" s="176">
        <f t="shared" si="37"/>
        <v>-0.34428188525748232</v>
      </c>
      <c r="S39" s="177">
        <f t="shared" si="38"/>
        <v>0</v>
      </c>
      <c r="T39" s="172"/>
    </row>
    <row r="40" spans="1:26" x14ac:dyDescent="0.25">
      <c r="B40" s="50" t="s">
        <v>59</v>
      </c>
      <c r="C40" s="173"/>
      <c r="D40" s="148"/>
      <c r="E40" s="195">
        <v>-0.25119547000000003</v>
      </c>
      <c r="F40" s="195">
        <v>-0.82261508999999999</v>
      </c>
      <c r="G40" s="125">
        <v>-0.32365943999999996</v>
      </c>
      <c r="H40" s="150">
        <v>-3.3806800000000001E-3</v>
      </c>
      <c r="I40" s="151"/>
      <c r="J40" s="151"/>
      <c r="K40" s="149"/>
      <c r="L40" s="49"/>
      <c r="M40" s="29"/>
      <c r="N40" s="174">
        <f t="shared" si="33"/>
        <v>-0.28274367179530518</v>
      </c>
      <c r="O40" s="175">
        <f t="shared" si="34"/>
        <v>-0.35349276640593136</v>
      </c>
      <c r="P40" s="176">
        <f t="shared" si="35"/>
        <v>-3.6194347546177844E-3</v>
      </c>
      <c r="Q40" s="176">
        <f t="shared" si="36"/>
        <v>0</v>
      </c>
      <c r="R40" s="176">
        <f t="shared" si="37"/>
        <v>0</v>
      </c>
      <c r="S40" s="177">
        <f t="shared" si="38"/>
        <v>0</v>
      </c>
      <c r="T40" s="172"/>
    </row>
    <row r="41" spans="1:26" ht="15" customHeight="1" x14ac:dyDescent="0.25">
      <c r="B41" s="50" t="str">
        <f>B24</f>
        <v>Easement land tax</v>
      </c>
      <c r="C41" s="173"/>
      <c r="D41" s="148"/>
      <c r="E41" s="148">
        <v>-103.44200500000001</v>
      </c>
      <c r="F41" s="124">
        <v>-111.32294</v>
      </c>
      <c r="G41" s="125">
        <v>-111.32294</v>
      </c>
      <c r="H41" s="150">
        <v>-136.36501500000003</v>
      </c>
      <c r="I41" s="151">
        <v>-136.36501500000003</v>
      </c>
      <c r="J41" s="151">
        <v>-170.58593424999998</v>
      </c>
      <c r="K41" s="149">
        <v>-161.36593999999999</v>
      </c>
      <c r="L41" s="49"/>
      <c r="M41" s="29"/>
      <c r="N41" s="174">
        <f t="shared" si="33"/>
        <v>-116.43351813457592</v>
      </c>
      <c r="O41" s="175">
        <f t="shared" si="34"/>
        <v>-121.58413802187113</v>
      </c>
      <c r="P41" s="176">
        <f t="shared" si="35"/>
        <v>-145.99556142698378</v>
      </c>
      <c r="Q41" s="176">
        <f t="shared" si="36"/>
        <v>-143.67392929654741</v>
      </c>
      <c r="R41" s="176">
        <f t="shared" si="37"/>
        <v>-176.61929346264074</v>
      </c>
      <c r="S41" s="177">
        <f t="shared" si="38"/>
        <v>-164.35870722699349</v>
      </c>
      <c r="T41" s="172"/>
    </row>
    <row r="42" spans="1:26" ht="15" customHeight="1" x14ac:dyDescent="0.25">
      <c r="B42" s="51" t="s">
        <v>49</v>
      </c>
      <c r="C42" s="173"/>
      <c r="D42" s="148"/>
      <c r="E42" s="148"/>
      <c r="F42" s="148"/>
      <c r="G42" s="149"/>
      <c r="H42" s="150"/>
      <c r="I42" s="151"/>
      <c r="J42" s="151"/>
      <c r="K42" s="149"/>
      <c r="L42" s="49"/>
      <c r="M42" s="29"/>
      <c r="N42" s="174">
        <f t="shared" si="33"/>
        <v>0</v>
      </c>
      <c r="O42" s="175">
        <f t="shared" si="34"/>
        <v>0</v>
      </c>
      <c r="P42" s="176">
        <f t="shared" si="35"/>
        <v>0</v>
      </c>
      <c r="Q42" s="176">
        <f t="shared" si="36"/>
        <v>0</v>
      </c>
      <c r="R42" s="176">
        <f t="shared" si="37"/>
        <v>0</v>
      </c>
      <c r="S42" s="177">
        <f t="shared" si="38"/>
        <v>0</v>
      </c>
      <c r="T42" s="172"/>
    </row>
    <row r="43" spans="1:26" ht="15" customHeight="1" x14ac:dyDescent="0.25">
      <c r="B43" s="51" t="s">
        <v>24</v>
      </c>
      <c r="C43" s="173"/>
      <c r="D43" s="148"/>
      <c r="E43" s="148"/>
      <c r="F43" s="148"/>
      <c r="G43" s="149"/>
      <c r="H43" s="150"/>
      <c r="I43" s="160"/>
      <c r="J43" s="160"/>
      <c r="K43" s="149"/>
      <c r="L43" s="49"/>
      <c r="M43" s="29"/>
      <c r="N43" s="174">
        <f t="shared" si="33"/>
        <v>0</v>
      </c>
      <c r="O43" s="175">
        <f t="shared" si="34"/>
        <v>0</v>
      </c>
      <c r="P43" s="176">
        <f t="shared" si="35"/>
        <v>0</v>
      </c>
      <c r="Q43" s="176">
        <f t="shared" si="36"/>
        <v>0</v>
      </c>
      <c r="R43" s="176">
        <f t="shared" si="37"/>
        <v>0</v>
      </c>
      <c r="S43" s="177">
        <f t="shared" si="38"/>
        <v>0</v>
      </c>
      <c r="T43" s="172"/>
    </row>
    <row r="44" spans="1:26" ht="15" customHeight="1" x14ac:dyDescent="0.25">
      <c r="B44" s="51" t="s">
        <v>25</v>
      </c>
      <c r="C44" s="173"/>
      <c r="D44" s="148"/>
      <c r="E44" s="148">
        <v>0.13078950975581141</v>
      </c>
      <c r="F44" s="148">
        <v>-4.9209397487811337</v>
      </c>
      <c r="G44" s="149">
        <v>1.3450798471897449</v>
      </c>
      <c r="H44" s="150">
        <v>1.9584093390493615</v>
      </c>
      <c r="I44" s="151">
        <v>-4.4521951897330343</v>
      </c>
      <c r="J44" s="151">
        <v>4.849248599211025</v>
      </c>
      <c r="K44" s="196">
        <v>0</v>
      </c>
      <c r="L44" s="49"/>
      <c r="M44" s="29"/>
      <c r="N44" s="174">
        <f t="shared" si="33"/>
        <v>0.14721565727545169</v>
      </c>
      <c r="O44" s="175">
        <f t="shared" si="34"/>
        <v>1.4690626549312771</v>
      </c>
      <c r="P44" s="176">
        <f t="shared" si="35"/>
        <v>2.0967186558690272</v>
      </c>
      <c r="Q44" s="176">
        <f t="shared" si="36"/>
        <v>-4.6908246730595264</v>
      </c>
      <c r="R44" s="176">
        <f t="shared" si="37"/>
        <v>5.0207589809964164</v>
      </c>
      <c r="S44" s="177">
        <f t="shared" si="38"/>
        <v>0</v>
      </c>
      <c r="T44" s="172"/>
    </row>
    <row r="45" spans="1:26" ht="15.75" customHeight="1" thickBot="1" x14ac:dyDescent="0.3">
      <c r="B45" s="44" t="s">
        <v>57</v>
      </c>
      <c r="C45" s="173"/>
      <c r="D45" s="148"/>
      <c r="E45" s="148"/>
      <c r="F45" s="124"/>
      <c r="G45" s="125">
        <v>-0.21979199999999999</v>
      </c>
      <c r="H45" s="126">
        <v>-9.6775E-2</v>
      </c>
      <c r="I45" s="127"/>
      <c r="J45" s="127"/>
      <c r="K45" s="185"/>
      <c r="L45" s="49"/>
      <c r="M45" s="29"/>
      <c r="N45" s="178">
        <f t="shared" si="33"/>
        <v>0</v>
      </c>
      <c r="O45" s="179">
        <f t="shared" si="34"/>
        <v>-0.24005133950022428</v>
      </c>
      <c r="P45" s="180">
        <f t="shared" si="35"/>
        <v>-0.10360956919262873</v>
      </c>
      <c r="Q45" s="180">
        <f t="shared" si="36"/>
        <v>0</v>
      </c>
      <c r="R45" s="180">
        <f t="shared" si="37"/>
        <v>0</v>
      </c>
      <c r="S45" s="181">
        <f t="shared" si="38"/>
        <v>0</v>
      </c>
      <c r="T45" s="193"/>
    </row>
    <row r="46" spans="1:26" ht="15.75" customHeight="1" thickBot="1" x14ac:dyDescent="0.3">
      <c r="B46" s="115" t="s">
        <v>26</v>
      </c>
      <c r="C46" s="163">
        <f t="shared" ref="C46:K46" si="39">SUM(C35:C45)</f>
        <v>0</v>
      </c>
      <c r="D46" s="163">
        <f t="shared" si="39"/>
        <v>0</v>
      </c>
      <c r="E46" s="163">
        <f t="shared" si="39"/>
        <v>81.233318229422594</v>
      </c>
      <c r="F46" s="163">
        <f t="shared" si="39"/>
        <v>80.621522743205006</v>
      </c>
      <c r="G46" s="163">
        <f t="shared" si="39"/>
        <v>87.118074606379352</v>
      </c>
      <c r="H46" s="166">
        <f t="shared" si="39"/>
        <v>82.725116662298007</v>
      </c>
      <c r="I46" s="166">
        <f t="shared" si="39"/>
        <v>83.15902768326697</v>
      </c>
      <c r="J46" s="166">
        <f t="shared" si="39"/>
        <v>84.140283457387198</v>
      </c>
      <c r="K46" s="166">
        <f t="shared" si="39"/>
        <v>80.200000000000017</v>
      </c>
      <c r="L46" s="45"/>
      <c r="M46" s="29"/>
      <c r="N46" s="165">
        <f t="shared" ref="N46:S46" si="40">N35+SUM(N37:N45)</f>
        <v>91.435592641473377</v>
      </c>
      <c r="O46" s="186">
        <f t="shared" si="40"/>
        <v>95.148187850066577</v>
      </c>
      <c r="P46" s="186">
        <f t="shared" si="40"/>
        <v>88.567436825529853</v>
      </c>
      <c r="Q46" s="186">
        <f t="shared" si="40"/>
        <v>87.616198800955857</v>
      </c>
      <c r="R46" s="186">
        <f t="shared" si="40"/>
        <v>87.116194434946806</v>
      </c>
      <c r="S46" s="186">
        <f t="shared" si="40"/>
        <v>81.68742622888621</v>
      </c>
      <c r="T46" s="187">
        <f>(T29-(LOOKUP(U46,P18:T18,P29:T29)-LOOKUP(U46,P34:T34,P46:T46)))+U47</f>
        <v>82.206614632465204</v>
      </c>
      <c r="U46" s="215" t="s">
        <v>42</v>
      </c>
      <c r="V46" s="213" t="s">
        <v>51</v>
      </c>
      <c r="W46" s="213"/>
      <c r="X46" s="212"/>
      <c r="Z46" s="29"/>
    </row>
    <row r="47" spans="1:26" ht="15.75" thickBo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14"/>
      <c r="V47" s="53" t="s">
        <v>28</v>
      </c>
      <c r="W47"/>
      <c r="Z47" s="29"/>
    </row>
    <row r="48" spans="1:26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thickBot="1" x14ac:dyDescent="0.3">
      <c r="A49" s="29"/>
      <c r="B49" s="38"/>
      <c r="C49" s="38"/>
      <c r="D49" s="38"/>
      <c r="E49" s="38"/>
      <c r="F49" s="38"/>
      <c r="G49" s="38"/>
      <c r="H49" s="38"/>
      <c r="I49" s="38"/>
      <c r="J49" s="3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8.75" thickBot="1" x14ac:dyDescent="0.3">
      <c r="A50" s="29"/>
      <c r="B50" s="38"/>
      <c r="C50" s="38"/>
      <c r="D50" s="38"/>
      <c r="E50" s="38"/>
      <c r="F50" s="38"/>
      <c r="G50" s="38"/>
      <c r="H50" s="38"/>
      <c r="I50" s="38"/>
      <c r="J50" s="38"/>
      <c r="K50" s="29"/>
      <c r="L50" s="29"/>
      <c r="M50" s="29"/>
      <c r="N50" s="54" t="s">
        <v>63</v>
      </c>
      <c r="O50" s="55"/>
      <c r="P50" s="56"/>
      <c r="Q50" s="55"/>
      <c r="R50" s="55"/>
      <c r="S50" s="55"/>
      <c r="T50" s="57"/>
      <c r="U50" s="29"/>
      <c r="V50" s="29"/>
      <c r="W50" s="29"/>
      <c r="X50" s="29"/>
      <c r="Y50" s="29"/>
      <c r="Z50" s="29"/>
    </row>
    <row r="51" spans="1:26" ht="15.75" thickBot="1" x14ac:dyDescent="0.3">
      <c r="A51" s="29"/>
      <c r="B51" s="38"/>
      <c r="C51" s="38"/>
      <c r="D51" s="38"/>
      <c r="E51" s="38"/>
      <c r="F51" s="38"/>
      <c r="G51" s="38"/>
      <c r="H51" s="38"/>
      <c r="I51" s="38"/>
      <c r="J51" s="38"/>
      <c r="K51" s="29"/>
      <c r="L51" s="29"/>
      <c r="M51" s="29"/>
      <c r="N51" s="58"/>
      <c r="O51" s="59"/>
      <c r="P51" s="60">
        <f>(P29-P46)-(O29-O46)+IF(N18=O18,O29-O46,N29-N46)</f>
        <v>9.5579138388602303</v>
      </c>
      <c r="Q51" s="61">
        <f>(Q29-Q46)-(P29-P46)</f>
        <v>1.4709481636664918</v>
      </c>
      <c r="R51" s="61">
        <f>(R29-R46)-(Q29-Q46)</f>
        <v>1.5793258144593096</v>
      </c>
      <c r="S51" s="61">
        <f>(S29-S46)-(R29-R46)</f>
        <v>5.5692080318389401</v>
      </c>
      <c r="T51" s="62">
        <f>(T29-T46)-(S29-S46)</f>
        <v>0</v>
      </c>
      <c r="U51" s="29"/>
      <c r="V51" s="29"/>
      <c r="W51" s="29"/>
      <c r="X51" s="29"/>
      <c r="Y51" s="29"/>
      <c r="Z51" s="29"/>
    </row>
    <row r="52" spans="1:26" ht="23.25" customHeight="1" thickBot="1" x14ac:dyDescent="0.3">
      <c r="A52" s="29"/>
      <c r="B52" s="38"/>
      <c r="C52" s="38"/>
      <c r="D52" s="38"/>
      <c r="E52" s="38"/>
      <c r="F52" s="38"/>
      <c r="G52" s="38"/>
      <c r="H52" s="38"/>
      <c r="I52" s="38"/>
      <c r="J52" s="38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8.75" thickBot="1" x14ac:dyDescent="0.3">
      <c r="A53" s="29"/>
      <c r="B53" s="38"/>
      <c r="C53" s="38"/>
      <c r="D53" s="38"/>
      <c r="E53" s="38"/>
      <c r="F53" s="38"/>
      <c r="G53" s="38"/>
      <c r="H53" s="38"/>
      <c r="I53" s="38"/>
      <c r="J53" s="38"/>
      <c r="K53" s="29"/>
      <c r="L53" s="29"/>
      <c r="M53" s="29"/>
      <c r="N53" s="63" t="s">
        <v>29</v>
      </c>
      <c r="O53" s="64"/>
      <c r="P53" s="55"/>
      <c r="Q53" s="55"/>
      <c r="R53" s="55"/>
      <c r="S53" s="55"/>
      <c r="T53" s="55"/>
      <c r="U53" s="55"/>
      <c r="V53" s="55"/>
      <c r="W53" s="55"/>
      <c r="X53" s="55"/>
      <c r="Y53" s="65"/>
      <c r="Z53" s="66"/>
    </row>
    <row r="54" spans="1:26" ht="30" customHeight="1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29"/>
      <c r="N54" s="67"/>
      <c r="O54" s="68"/>
      <c r="P54" s="224" t="s">
        <v>11</v>
      </c>
      <c r="Q54" s="225"/>
      <c r="R54" s="225"/>
      <c r="S54" s="225"/>
      <c r="T54" s="225"/>
      <c r="U54" s="226" t="s">
        <v>30</v>
      </c>
      <c r="V54" s="227"/>
      <c r="W54" s="227"/>
      <c r="X54" s="227"/>
      <c r="Y54" s="227"/>
      <c r="Z54" s="69"/>
    </row>
    <row r="55" spans="1:26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29"/>
      <c r="N55" s="70"/>
      <c r="O55" s="71"/>
      <c r="P55" s="72" t="s">
        <v>47</v>
      </c>
      <c r="Q55" s="73"/>
      <c r="R55" s="73"/>
      <c r="S55" s="73"/>
      <c r="T55" s="73"/>
      <c r="U55" s="73"/>
      <c r="V55" s="73"/>
      <c r="W55" s="74"/>
      <c r="X55" s="75"/>
      <c r="Y55" s="76"/>
      <c r="Z55" s="77"/>
    </row>
    <row r="56" spans="1:26" ht="15.75" thickBot="1" x14ac:dyDescent="0.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29"/>
      <c r="N56" s="70"/>
      <c r="O56" s="71"/>
      <c r="P56" s="78" t="str">
        <f>H34</f>
        <v>2017-18</v>
      </c>
      <c r="Q56" s="79" t="str">
        <f t="shared" ref="Q56:T56" si="41">I34</f>
        <v>2018-19</v>
      </c>
      <c r="R56" s="79" t="str">
        <f t="shared" si="41"/>
        <v>2019-20</v>
      </c>
      <c r="S56" s="79" t="str">
        <f t="shared" si="41"/>
        <v>2020-21</v>
      </c>
      <c r="T56" s="79" t="str">
        <f t="shared" si="41"/>
        <v>2021-22</v>
      </c>
      <c r="U56" s="80" t="s">
        <v>44</v>
      </c>
      <c r="V56" s="80" t="s">
        <v>45</v>
      </c>
      <c r="W56" s="80" t="s">
        <v>46</v>
      </c>
      <c r="X56" s="80" t="s">
        <v>53</v>
      </c>
      <c r="Y56" s="80" t="s">
        <v>54</v>
      </c>
      <c r="Z56" s="182" t="s">
        <v>31</v>
      </c>
    </row>
    <row r="57" spans="1:26" ht="15.75" thickBot="1" x14ac:dyDescent="0.3">
      <c r="B57" s="38"/>
      <c r="C57" s="29"/>
      <c r="D57" s="29"/>
      <c r="E57" s="29"/>
      <c r="F57" s="29"/>
      <c r="G57" s="29"/>
      <c r="H57" s="38"/>
      <c r="I57" s="38"/>
      <c r="J57" s="38"/>
      <c r="K57" s="38"/>
      <c r="L57" s="38"/>
      <c r="M57" s="38"/>
      <c r="N57" s="228" t="str">
        <f>H34</f>
        <v>2017-18</v>
      </c>
      <c r="O57" s="229"/>
      <c r="P57" s="81"/>
      <c r="Q57" s="82">
        <f>$P$51</f>
        <v>9.5579138388602303</v>
      </c>
      <c r="R57" s="83">
        <f>$P$51</f>
        <v>9.5579138388602303</v>
      </c>
      <c r="S57" s="84">
        <f>$P$51</f>
        <v>9.5579138388602303</v>
      </c>
      <c r="T57" s="83">
        <f>$P$51</f>
        <v>9.5579138388602303</v>
      </c>
      <c r="U57" s="85">
        <f>$P$51</f>
        <v>9.5579138388602303</v>
      </c>
      <c r="V57" s="86"/>
      <c r="W57" s="86"/>
      <c r="X57" s="86"/>
      <c r="Y57" s="86"/>
      <c r="Z57" s="183"/>
    </row>
    <row r="58" spans="1:26" ht="15.75" thickBo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20" t="str">
        <f>I34</f>
        <v>2018-19</v>
      </c>
      <c r="O58" s="221"/>
      <c r="P58" s="81"/>
      <c r="Q58" s="81"/>
      <c r="R58" s="87">
        <f>$Q$51</f>
        <v>1.4709481636664918</v>
      </c>
      <c r="S58" s="88">
        <f>$Q$51</f>
        <v>1.4709481636664918</v>
      </c>
      <c r="T58" s="89">
        <f>$Q$51</f>
        <v>1.4709481636664918</v>
      </c>
      <c r="U58" s="88">
        <f>$Q$51</f>
        <v>1.4709481636664918</v>
      </c>
      <c r="V58" s="85">
        <f>$Q$51</f>
        <v>1.4709481636664918</v>
      </c>
      <c r="W58" s="86"/>
      <c r="X58" s="86"/>
      <c r="Y58" s="86"/>
      <c r="Z58" s="183"/>
    </row>
    <row r="59" spans="1:26" ht="15.75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20" t="str">
        <f>J34</f>
        <v>2019-20</v>
      </c>
      <c r="O59" s="221"/>
      <c r="P59" s="86"/>
      <c r="Q59" s="86"/>
      <c r="R59" s="81"/>
      <c r="S59" s="90">
        <f>$R$51</f>
        <v>1.5793258144593096</v>
      </c>
      <c r="T59" s="89">
        <f>$R$51</f>
        <v>1.5793258144593096</v>
      </c>
      <c r="U59" s="88">
        <f>$R$51</f>
        <v>1.5793258144593096</v>
      </c>
      <c r="V59" s="89">
        <f>$R$51</f>
        <v>1.5793258144593096</v>
      </c>
      <c r="W59" s="91">
        <f>$R$51</f>
        <v>1.5793258144593096</v>
      </c>
      <c r="X59" s="92"/>
      <c r="Y59" s="86"/>
      <c r="Z59" s="183"/>
    </row>
    <row r="60" spans="1:26" ht="15.75" thickBo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20" t="str">
        <f>K34</f>
        <v>2020-21</v>
      </c>
      <c r="O60" s="221"/>
      <c r="P60" s="86"/>
      <c r="Q60" s="86"/>
      <c r="R60" s="86"/>
      <c r="S60" s="81"/>
      <c r="T60" s="87">
        <f>$S$51</f>
        <v>5.5692080318389401</v>
      </c>
      <c r="U60" s="89">
        <f>$S$51</f>
        <v>5.5692080318389401</v>
      </c>
      <c r="V60" s="93">
        <f>$S$51</f>
        <v>5.5692080318389401</v>
      </c>
      <c r="W60" s="88">
        <f>$S$51</f>
        <v>5.5692080318389401</v>
      </c>
      <c r="X60" s="94">
        <f>$S$51</f>
        <v>5.5692080318389401</v>
      </c>
      <c r="Y60" s="92"/>
      <c r="Z60" s="183"/>
    </row>
    <row r="61" spans="1:26" ht="15.75" thickBo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22" t="str">
        <f>L34</f>
        <v>2021-22</v>
      </c>
      <c r="O61" s="223"/>
      <c r="P61" s="95"/>
      <c r="Q61" s="95"/>
      <c r="R61" s="86"/>
      <c r="S61" s="95"/>
      <c r="T61" s="81"/>
      <c r="U61" s="90">
        <f>+$T$51</f>
        <v>0</v>
      </c>
      <c r="V61" s="96">
        <f>+$T$51</f>
        <v>0</v>
      </c>
      <c r="W61" s="97">
        <f>+$T$51</f>
        <v>0</v>
      </c>
      <c r="X61" s="98">
        <f>+$T$51</f>
        <v>0</v>
      </c>
      <c r="Y61" s="99">
        <f>+$T$51</f>
        <v>0</v>
      </c>
      <c r="Z61" s="183"/>
    </row>
    <row r="62" spans="1:26" ht="15.75" thickBo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100" t="s">
        <v>55</v>
      </c>
      <c r="O62" s="101"/>
      <c r="P62" s="102"/>
      <c r="Q62" s="102"/>
      <c r="R62" s="102"/>
      <c r="S62" s="102"/>
      <c r="T62" s="103"/>
      <c r="U62" s="104">
        <f>+SUM(U57:U61)</f>
        <v>18.177395848824972</v>
      </c>
      <c r="V62" s="105">
        <f>+SUM(V58:V61)</f>
        <v>8.6194820099647416</v>
      </c>
      <c r="W62" s="202">
        <f>+SUM(W59:W61)</f>
        <v>7.1485338462982497</v>
      </c>
      <c r="X62" s="204">
        <f>+SUM(X60:X61)</f>
        <v>5.5692080318389401</v>
      </c>
      <c r="Y62" s="203">
        <f>+SUM(Y61)</f>
        <v>0</v>
      </c>
      <c r="Z62" s="106">
        <f>+SUM(U62:Y62)</f>
        <v>39.514619736926903</v>
      </c>
    </row>
    <row r="63" spans="1:26" ht="15.75" thickBo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107"/>
      <c r="O63" s="107"/>
      <c r="P63" s="107"/>
      <c r="Q63" s="107"/>
      <c r="R63" s="107"/>
      <c r="S63" s="107"/>
      <c r="T63" s="107"/>
      <c r="U63" s="108"/>
      <c r="V63" s="108"/>
      <c r="W63" s="108"/>
      <c r="X63" s="108"/>
      <c r="Y63" s="108"/>
      <c r="Z63" s="52"/>
    </row>
    <row r="64" spans="1:26" ht="15.75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109" t="s">
        <v>56</v>
      </c>
      <c r="O64" s="110"/>
      <c r="P64" s="111"/>
      <c r="Q64" s="111"/>
      <c r="R64" s="111"/>
      <c r="S64" s="111"/>
      <c r="T64" s="112"/>
      <c r="U64" s="113">
        <f>U62</f>
        <v>18.177395848824972</v>
      </c>
      <c r="V64" s="113">
        <f>V62</f>
        <v>8.6194820099647416</v>
      </c>
      <c r="W64" s="113">
        <f>W62</f>
        <v>7.1485338462982497</v>
      </c>
      <c r="X64" s="114">
        <f>X62</f>
        <v>5.5692080318389401</v>
      </c>
      <c r="Y64" s="205">
        <f>Y62</f>
        <v>0</v>
      </c>
      <c r="Z64" s="106">
        <f>+SUM(U64:Y64)</f>
        <v>39.514619736926903</v>
      </c>
    </row>
    <row r="65" spans="1:26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26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U66" s="208"/>
      <c r="V66" s="208"/>
      <c r="W66" s="208"/>
      <c r="X66" s="208"/>
      <c r="Y66" s="208"/>
      <c r="Z66" s="208"/>
    </row>
    <row r="67" spans="1:26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26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26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2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</sheetData>
  <mergeCells count="20">
    <mergeCell ref="C17:G17"/>
    <mergeCell ref="H17:L17"/>
    <mergeCell ref="N17:O17"/>
    <mergeCell ref="P17:T17"/>
    <mergeCell ref="C16:G16"/>
    <mergeCell ref="H16:L16"/>
    <mergeCell ref="N16:T16"/>
    <mergeCell ref="C32:L32"/>
    <mergeCell ref="N32:T32"/>
    <mergeCell ref="C33:G33"/>
    <mergeCell ref="H33:L33"/>
    <mergeCell ref="N33:O33"/>
    <mergeCell ref="P33:T33"/>
    <mergeCell ref="N60:O60"/>
    <mergeCell ref="N61:O61"/>
    <mergeCell ref="P54:T54"/>
    <mergeCell ref="U54:Y54"/>
    <mergeCell ref="N57:O57"/>
    <mergeCell ref="N58:O58"/>
    <mergeCell ref="N59:O59"/>
  </mergeCells>
  <conditionalFormatting sqref="F19 F35 F37 F21 F26 F24 F41:F42 F45">
    <cfRule type="expression" dxfId="23" priority="27">
      <formula>dms_PRCP_BaseYear=PRCP_y4</formula>
    </cfRule>
  </conditionalFormatting>
  <conditionalFormatting sqref="E19 E35 E37:E42 E21:E26 E45">
    <cfRule type="expression" dxfId="22" priority="26">
      <formula>dms_PRCP_BaseYear=PRCP_y3</formula>
    </cfRule>
  </conditionalFormatting>
  <conditionalFormatting sqref="D19 D35 D37:D42 D21:D26 D45">
    <cfRule type="expression" dxfId="21" priority="25">
      <formula>dms_PRCP_BaseYear=PRCP_y2</formula>
    </cfRule>
  </conditionalFormatting>
  <conditionalFormatting sqref="C19 C35 C37:C42 C21:C26 C45">
    <cfRule type="expression" dxfId="20" priority="24">
      <formula>dms_PRCP_BaseYear=PRCP_y1</formula>
    </cfRule>
  </conditionalFormatting>
  <conditionalFormatting sqref="F25">
    <cfRule type="expression" dxfId="19" priority="23">
      <formula>dms_PRCP_BaseYear=PRCP_y4</formula>
    </cfRule>
  </conditionalFormatting>
  <conditionalFormatting sqref="E28">
    <cfRule type="expression" dxfId="18" priority="21">
      <formula>dms_PRCP_BaseYear=PRCP_y3</formula>
    </cfRule>
  </conditionalFormatting>
  <conditionalFormatting sqref="D28">
    <cfRule type="expression" dxfId="17" priority="20">
      <formula>dms_PRCP_BaseYear=PRCP_y2</formula>
    </cfRule>
  </conditionalFormatting>
  <conditionalFormatting sqref="C28">
    <cfRule type="expression" dxfId="16" priority="19">
      <formula>dms_PRCP_BaseYear=PRCP_y1</formula>
    </cfRule>
  </conditionalFormatting>
  <conditionalFormatting sqref="F22:F23">
    <cfRule type="expression" dxfId="15" priority="18">
      <formula>dms_PRCP_BaseYear=PRCP_y4</formula>
    </cfRule>
  </conditionalFormatting>
  <conditionalFormatting sqref="F28">
    <cfRule type="expression" dxfId="14" priority="16">
      <formula>dms_PRCP_BaseYear=PRCP_y4</formula>
    </cfRule>
  </conditionalFormatting>
  <conditionalFormatting sqref="F38:F39">
    <cfRule type="expression" dxfId="13" priority="15">
      <formula>dms_PRCP_BaseYear=PRCP_y4</formula>
    </cfRule>
  </conditionalFormatting>
  <conditionalFormatting sqref="F43">
    <cfRule type="expression" dxfId="12" priority="13">
      <formula>dms_PRCP_BaseYear=PRCP_y4</formula>
    </cfRule>
  </conditionalFormatting>
  <conditionalFormatting sqref="E43">
    <cfRule type="expression" dxfId="11" priority="12">
      <formula>dms_PRCP_BaseYear=PRCP_y3</formula>
    </cfRule>
  </conditionalFormatting>
  <conditionalFormatting sqref="D43">
    <cfRule type="expression" dxfId="10" priority="11">
      <formula>dms_PRCP_BaseYear=PRCP_y2</formula>
    </cfRule>
  </conditionalFormatting>
  <conditionalFormatting sqref="C43">
    <cfRule type="expression" dxfId="9" priority="10">
      <formula>dms_PRCP_BaseYear=PRCP_y1</formula>
    </cfRule>
  </conditionalFormatting>
  <conditionalFormatting sqref="F44">
    <cfRule type="expression" dxfId="8" priority="9">
      <formula>dms_PRCP_BaseYear=PRCP_y4</formula>
    </cfRule>
  </conditionalFormatting>
  <conditionalFormatting sqref="E44">
    <cfRule type="expression" dxfId="7" priority="8">
      <formula>dms_PRCP_BaseYear=PRCP_y3</formula>
    </cfRule>
  </conditionalFormatting>
  <conditionalFormatting sqref="D44">
    <cfRule type="expression" dxfId="6" priority="7">
      <formula>dms_PRCP_BaseYear=PRCP_y2</formula>
    </cfRule>
  </conditionalFormatting>
  <conditionalFormatting sqref="C44">
    <cfRule type="expression" dxfId="5" priority="6">
      <formula>dms_PRCP_BaseYear=PRCP_y1</formula>
    </cfRule>
  </conditionalFormatting>
  <conditionalFormatting sqref="F27">
    <cfRule type="expression" dxfId="4" priority="5">
      <formula>dms_PRCP_BaseYear=PRCP_y4</formula>
    </cfRule>
  </conditionalFormatting>
  <conditionalFormatting sqref="E27">
    <cfRule type="expression" dxfId="3" priority="4">
      <formula>dms_PRCP_BaseYear=PRCP_y3</formula>
    </cfRule>
  </conditionalFormatting>
  <conditionalFormatting sqref="D27">
    <cfRule type="expression" dxfId="2" priority="3">
      <formula>dms_PRCP_BaseYear=PRCP_y2</formula>
    </cfRule>
  </conditionalFormatting>
  <conditionalFormatting sqref="C27">
    <cfRule type="expression" dxfId="1" priority="2">
      <formula>dms_PRCP_BaseYear=PRCP_y1</formula>
    </cfRule>
  </conditionalFormatting>
  <conditionalFormatting sqref="F40">
    <cfRule type="expression" dxfId="0" priority="1">
      <formula>dms_PRCP_BaseYear=PRCP_y3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Jane Kelly</cp:lastModifiedBy>
  <dcterms:created xsi:type="dcterms:W3CDTF">2021-06-06T23:42:55Z</dcterms:created>
  <dcterms:modified xsi:type="dcterms:W3CDTF">2021-06-27T15:08:02Z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