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ER\EBSS\13. Victoria 2021-26\Powercor\DD publication\"/>
    </mc:Choice>
  </mc:AlternateContent>
  <bookViews>
    <workbookView xWindow="0" yWindow="0" windowWidth="28800" windowHeight="12000"/>
  </bookViews>
  <sheets>
    <sheet name="Draft decision"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64" i="1" l="1"/>
  <c r="Z64" i="1"/>
  <c r="Y64" i="1"/>
  <c r="X64" i="1"/>
  <c r="W64" i="1"/>
  <c r="K45" i="1"/>
  <c r="J45" i="1"/>
  <c r="I45" i="1"/>
  <c r="H45" i="1"/>
  <c r="G45" i="1"/>
  <c r="F45" i="1"/>
  <c r="E45" i="1"/>
  <c r="D45" i="1"/>
  <c r="C45" i="1"/>
  <c r="M31" i="1"/>
  <c r="L31" i="1"/>
  <c r="K31" i="1"/>
  <c r="J31" i="1"/>
  <c r="I31" i="1"/>
  <c r="H31" i="1"/>
  <c r="G31" i="1"/>
  <c r="F31" i="1"/>
  <c r="E31" i="1"/>
  <c r="D31" i="1"/>
  <c r="C31" i="1"/>
  <c r="M12" i="1"/>
  <c r="L12" i="1"/>
  <c r="K12" i="1"/>
  <c r="J12" i="1"/>
  <c r="I12" i="1"/>
  <c r="H12" i="1"/>
  <c r="G12" i="1"/>
  <c r="F12" i="1"/>
  <c r="E12" i="1"/>
  <c r="O11" i="1"/>
  <c r="N11" i="1"/>
  <c r="O12" i="1" l="1"/>
  <c r="V43" i="1" s="1"/>
  <c r="N12" i="1"/>
  <c r="V37" i="1"/>
  <c r="V39" i="1"/>
  <c r="N13" i="1"/>
  <c r="V41" i="1"/>
  <c r="V42" i="1"/>
  <c r="V44" i="1"/>
  <c r="V40" i="1"/>
  <c r="U44" i="1" l="1"/>
  <c r="U43" i="1"/>
  <c r="U42" i="1"/>
  <c r="U41" i="1"/>
  <c r="U40" i="1"/>
  <c r="U39" i="1"/>
  <c r="U37" i="1"/>
  <c r="M13" i="1"/>
  <c r="V45" i="1"/>
  <c r="U46" i="1" l="1"/>
  <c r="L13" i="1"/>
  <c r="T44" i="1"/>
  <c r="T43" i="1"/>
  <c r="T42" i="1"/>
  <c r="T41" i="1"/>
  <c r="T40" i="1"/>
  <c r="T39" i="1"/>
  <c r="T37" i="1"/>
  <c r="T45" i="1" l="1"/>
  <c r="K13" i="1"/>
  <c r="S42" i="1"/>
  <c r="S44" i="1"/>
  <c r="S43" i="1"/>
  <c r="S41" i="1"/>
  <c r="S40" i="1"/>
  <c r="S39" i="1"/>
  <c r="S37" i="1"/>
  <c r="R43" i="1" l="1"/>
  <c r="J13" i="1"/>
  <c r="R42" i="1"/>
  <c r="R40" i="1"/>
  <c r="R39" i="1"/>
  <c r="R37" i="1"/>
  <c r="R44" i="1"/>
  <c r="R41" i="1"/>
  <c r="S45" i="1"/>
  <c r="R45" i="1" l="1"/>
  <c r="Q44" i="1"/>
  <c r="Q43" i="1"/>
  <c r="Q42" i="1"/>
  <c r="Q41" i="1"/>
  <c r="Q40" i="1"/>
  <c r="Q39" i="1"/>
  <c r="Q37" i="1"/>
  <c r="I13" i="1"/>
  <c r="U30" i="1" l="1"/>
  <c r="Q30" i="1"/>
  <c r="U29" i="1"/>
  <c r="Q29" i="1"/>
  <c r="U28" i="1"/>
  <c r="Q28" i="1"/>
  <c r="U27" i="1"/>
  <c r="Q27" i="1"/>
  <c r="U26" i="1"/>
  <c r="Q26" i="1"/>
  <c r="U24" i="1"/>
  <c r="U31" i="1" s="1"/>
  <c r="Q24" i="1"/>
  <c r="Q31" i="1" s="1"/>
  <c r="H13" i="1"/>
  <c r="T30" i="1"/>
  <c r="T29" i="1"/>
  <c r="T28" i="1"/>
  <c r="T27" i="1"/>
  <c r="P44" i="1"/>
  <c r="P43" i="1"/>
  <c r="P42" i="1"/>
  <c r="P41" i="1"/>
  <c r="P40" i="1"/>
  <c r="P39" i="1"/>
  <c r="P37" i="1"/>
  <c r="T26" i="1"/>
  <c r="T24" i="1"/>
  <c r="V30" i="1"/>
  <c r="V29" i="1"/>
  <c r="V28" i="1"/>
  <c r="V27" i="1"/>
  <c r="V26" i="1"/>
  <c r="V24" i="1"/>
  <c r="R30" i="1"/>
  <c r="R29" i="1"/>
  <c r="R28" i="1"/>
  <c r="R26" i="1"/>
  <c r="R24" i="1"/>
  <c r="S30" i="1"/>
  <c r="S29" i="1"/>
  <c r="S28" i="1"/>
  <c r="S27" i="1"/>
  <c r="S26" i="1"/>
  <c r="S24" i="1"/>
  <c r="R27" i="1"/>
  <c r="Q45" i="1"/>
  <c r="S31" i="1" l="1"/>
  <c r="G13" i="1"/>
  <c r="F13" i="1" s="1"/>
  <c r="E13" i="1" s="1"/>
  <c r="D13" i="1" s="1"/>
  <c r="O37" i="1"/>
  <c r="O44" i="1"/>
  <c r="O41" i="1"/>
  <c r="O39" i="1"/>
  <c r="O43" i="1"/>
  <c r="O40" i="1"/>
  <c r="O42" i="1"/>
  <c r="T31" i="1"/>
  <c r="T50" i="1" s="1"/>
  <c r="R31" i="1"/>
  <c r="R50" i="1" s="1"/>
  <c r="V31" i="1"/>
  <c r="V53" i="1" s="1"/>
  <c r="AB71" i="1" s="1"/>
  <c r="P45" i="1"/>
  <c r="P27" i="1"/>
  <c r="P26" i="1"/>
  <c r="P24" i="1"/>
  <c r="P30" i="1"/>
  <c r="P29" i="1"/>
  <c r="P28" i="1"/>
  <c r="O27" i="1" l="1"/>
  <c r="O28" i="1"/>
  <c r="O30" i="1"/>
  <c r="O26" i="1"/>
  <c r="O29" i="1"/>
  <c r="O24" i="1"/>
  <c r="P31" i="1"/>
  <c r="Z62" i="1"/>
  <c r="V62" i="1"/>
  <c r="Y62" i="1"/>
  <c r="U62" i="1"/>
  <c r="X62" i="1"/>
  <c r="W62" i="1"/>
  <c r="V60" i="1"/>
  <c r="T60" i="1"/>
  <c r="U60" i="1"/>
  <c r="X60" i="1"/>
  <c r="S60" i="1"/>
  <c r="W60" i="1"/>
  <c r="S50" i="1"/>
  <c r="X61" i="1" l="1"/>
  <c r="T61" i="1"/>
  <c r="W61" i="1"/>
  <c r="V61" i="1"/>
  <c r="U61" i="1"/>
  <c r="Y61" i="1"/>
  <c r="U53" i="1"/>
  <c r="AA70" i="1" s="1"/>
  <c r="U45" i="1"/>
  <c r="U50" i="1" s="1"/>
  <c r="O31" i="1" l="1"/>
  <c r="O45" i="1"/>
  <c r="X63" i="1"/>
  <c r="X65" i="1" s="1"/>
  <c r="X67" i="1" s="1"/>
  <c r="V63" i="1"/>
  <c r="AA63" i="1"/>
  <c r="AA65" i="1" s="1"/>
  <c r="AA67" i="1" s="1"/>
  <c r="W63" i="1"/>
  <c r="Z63" i="1"/>
  <c r="Z65" i="1" s="1"/>
  <c r="Z67" i="1" s="1"/>
  <c r="Y63" i="1"/>
  <c r="Y65" i="1" s="1"/>
  <c r="Y67" i="1" s="1"/>
  <c r="Q50" i="1" l="1"/>
  <c r="P50" i="1"/>
  <c r="V65" i="1" s="1"/>
  <c r="T59" i="1" l="1"/>
  <c r="R59" i="1"/>
  <c r="W59" i="1"/>
  <c r="W65" i="1" s="1"/>
  <c r="W67" i="1" s="1"/>
  <c r="AB67" i="1" s="1"/>
  <c r="S59" i="1"/>
  <c r="V59" i="1"/>
  <c r="U59" i="1"/>
  <c r="AB65" i="1" l="1"/>
</calcChain>
</file>

<file path=xl/comments1.xml><?xml version="1.0" encoding="utf-8"?>
<comments xmlns="http://schemas.openxmlformats.org/spreadsheetml/2006/main">
  <authors>
    <author>Ahn, Aesop</author>
    <author>Holder, Toby</author>
  </authors>
  <commentList>
    <comment ref="L37" authorId="0" shapeId="0">
      <text>
        <r>
          <rPr>
            <b/>
            <sz val="9"/>
            <color indexed="81"/>
            <rFont val="Tahoma"/>
            <charset val="1"/>
          </rPr>
          <t>AER:</t>
        </r>
        <r>
          <rPr>
            <sz val="9"/>
            <color indexed="81"/>
            <rFont val="Tahoma"/>
            <charset val="1"/>
          </rPr>
          <t xml:space="preserve">
The actual incremental gain made in 2020 would be retained for an additional 5.5 years (6.5 in total) through the opex forecast. However, this will not be know at the reset. It would be known before 2015-26, when it would impact revenues. </t>
        </r>
      </text>
    </comment>
    <comment ref="M37" authorId="0" shapeId="0">
      <text>
        <r>
          <rPr>
            <b/>
            <sz val="9"/>
            <color indexed="81"/>
            <rFont val="Tahoma"/>
            <charset val="1"/>
          </rPr>
          <t>AER:</t>
        </r>
        <r>
          <rPr>
            <sz val="9"/>
            <color indexed="81"/>
            <rFont val="Tahoma"/>
            <charset val="1"/>
          </rPr>
          <t xml:space="preserve">
The actual incremental gain made in HY2021 would be retained for an additional 5 years (so only 5.5 in total) through the opex forecast. However, this will not be know at this reset. But it will be known before the next reset and it only impacts revenues in 2026-27.</t>
        </r>
      </text>
    </comment>
    <comment ref="H43" authorId="0" shapeId="0">
      <text>
        <r>
          <rPr>
            <b/>
            <sz val="9"/>
            <color indexed="81"/>
            <rFont val="Tahoma"/>
            <charset val="1"/>
          </rPr>
          <t>AER:</t>
        </r>
        <r>
          <rPr>
            <sz val="9"/>
            <color indexed="81"/>
            <rFont val="Tahoma"/>
            <charset val="1"/>
          </rPr>
          <t xml:space="preserve">
Please note that the EBSS carryovers inputted into the PTRM model was based on the EB RIN 2016 movements in provisions- value 8.02023.
The PTRM will be updated for the correct value for the final decision as noted in PCR Information Request #33</t>
        </r>
      </text>
    </comment>
    <comment ref="U45" authorId="0" shapeId="0">
      <text>
        <r>
          <rPr>
            <b/>
            <sz val="9"/>
            <color indexed="81"/>
            <rFont val="Tahoma"/>
            <family val="2"/>
          </rPr>
          <t>AER:</t>
        </r>
        <r>
          <rPr>
            <sz val="9"/>
            <color indexed="81"/>
            <rFont val="Tahoma"/>
            <family val="2"/>
          </rPr>
          <t xml:space="preserve">
This is the estimate of 2020 opex used for the initial  calculation of carryovers for the 2016-21 period. It is not the actual amount used to do the true up.
</t>
        </r>
      </text>
    </comment>
    <comment ref="U46" authorId="0" shapeId="0">
      <text>
        <r>
          <rPr>
            <b/>
            <sz val="9"/>
            <color indexed="81"/>
            <rFont val="Tahoma"/>
            <charset val="1"/>
          </rPr>
          <t>AER:</t>
        </r>
        <r>
          <rPr>
            <sz val="9"/>
            <color indexed="81"/>
            <rFont val="Tahoma"/>
            <family val="2"/>
          </rPr>
          <t xml:space="preserve">
This is actual 2020 opex used for the  true up.</t>
        </r>
      </text>
    </comment>
    <comment ref="V65" authorId="0" shapeId="0">
      <text>
        <r>
          <rPr>
            <b/>
            <sz val="9"/>
            <color indexed="81"/>
            <rFont val="Tahoma"/>
            <family val="2"/>
          </rPr>
          <t>AER:</t>
        </r>
        <r>
          <rPr>
            <sz val="9"/>
            <color indexed="81"/>
            <rFont val="Tahoma"/>
            <family val="2"/>
          </rPr>
          <t xml:space="preserve">
This subtracts half of the actual incremental gain made in 2015. Otherwise the actual incremental gain made in 2015 would be retained for 5.5 years through the opex forecast, rather than 5.</t>
        </r>
      </text>
    </comment>
    <comment ref="O70" authorId="1" shapeId="0">
      <text>
        <r>
          <rPr>
            <b/>
            <sz val="9"/>
            <color indexed="81"/>
            <rFont val="Tahoma"/>
            <family val="2"/>
          </rPr>
          <t xml:space="preserve">AER:
</t>
        </r>
        <r>
          <rPr>
            <sz val="9"/>
            <color indexed="81"/>
            <rFont val="Tahoma"/>
            <family val="2"/>
          </rPr>
          <t xml:space="preserve">The incremental gain made in 2020 would be retained for an additional 5.5 years (6.5 in total) through the opex forecast. This true up subtracts half of the 2020 incremental gain so that it is only retained for a total of six years, not 6.5.
</t>
        </r>
      </text>
    </comment>
    <comment ref="O71" authorId="1" shapeId="0">
      <text>
        <r>
          <rPr>
            <b/>
            <sz val="9"/>
            <color indexed="81"/>
            <rFont val="Tahoma"/>
            <family val="2"/>
          </rPr>
          <t xml:space="preserve">AER:
</t>
        </r>
        <r>
          <rPr>
            <sz val="9"/>
            <color indexed="81"/>
            <rFont val="Tahoma"/>
            <family val="2"/>
          </rPr>
          <t>The actual incremental gain made in HY2021 would be retained for an additional 5 years (so only 5.5 in total) through the opex forecast. This allows the DNSP te retain half of the annualised incremental gain for HY2021 for an extra year so that it is reatined for 6 years in total.</t>
        </r>
      </text>
    </comment>
  </commentList>
</comments>
</file>

<file path=xl/sharedStrings.xml><?xml version="1.0" encoding="utf-8"?>
<sst xmlns="http://schemas.openxmlformats.org/spreadsheetml/2006/main" count="80" uniqueCount="54">
  <si>
    <t>7.5 EBSS</t>
  </si>
  <si>
    <t>Actual and estimated inflation</t>
  </si>
  <si>
    <t>Actual</t>
  </si>
  <si>
    <t>Estimated</t>
  </si>
  <si>
    <t>HY2021</t>
  </si>
  <si>
    <t>ABS CPI index - December (old base)</t>
  </si>
  <si>
    <t>ABS CPI index - December (rebased)</t>
  </si>
  <si>
    <t xml:space="preserve">Inflation rate (per cent) </t>
  </si>
  <si>
    <t>Reconstructed cumulative index June 2021 = 1</t>
  </si>
  <si>
    <t>7.5.1 -  The carryover amounts that arise from applying the EBSS during the current regulatory control period</t>
  </si>
  <si>
    <t>Base year for the previous period (drop down menu)</t>
  </si>
  <si>
    <t>7.5.1.1 - Opex allowance applicable to EBSS (EBSS target)</t>
  </si>
  <si>
    <t>$m, real June 2021</t>
  </si>
  <si>
    <t>Previous period</t>
  </si>
  <si>
    <t>Current regulatory control period</t>
  </si>
  <si>
    <t>Total opex allowance</t>
  </si>
  <si>
    <t xml:space="preserve">Approved excludable costs - allowance </t>
  </si>
  <si>
    <t>Debt raising costs</t>
  </si>
  <si>
    <t>DMIA</t>
  </si>
  <si>
    <t xml:space="preserve">Other adjustments or exclusions required by the EBSS </t>
  </si>
  <si>
    <t>Forecast opex for EBSS purposes</t>
  </si>
  <si>
    <t>7.5.1.2 - Actual and estimated opex applicable to EBSS</t>
  </si>
  <si>
    <t xml:space="preserve">$m, Actual </t>
  </si>
  <si>
    <t xml:space="preserve">Total opex </t>
  </si>
  <si>
    <t>Approved excludable costs</t>
  </si>
  <si>
    <t>Movements in provisions related to opex</t>
  </si>
  <si>
    <t>Actual opex for EBSS purposes</t>
  </si>
  <si>
    <t>Nominate base year used to forecast opex 
(drop down menu)</t>
  </si>
  <si>
    <t>Base year non-recurrent efficiency gain ($m)</t>
  </si>
  <si>
    <t>Incremental gain $m, real June 2021</t>
  </si>
  <si>
    <t>Incremental gain for 2020 &amp; HY2021 true up $m, real June 2021</t>
  </si>
  <si>
    <t>Carryover</t>
  </si>
  <si>
    <t>Forthcoming regulatory control period</t>
  </si>
  <si>
    <t>2021-22</t>
  </si>
  <si>
    <t>2022-23</t>
  </si>
  <si>
    <t>2023-24</t>
  </si>
  <si>
    <t>2024-25</t>
  </si>
  <si>
    <t>2025-26</t>
  </si>
  <si>
    <t>Total</t>
  </si>
  <si>
    <t>Total Carryover Amount ($m, June 2021)</t>
  </si>
  <si>
    <t>PTRM inputs ($m, June 2021)</t>
  </si>
  <si>
    <t>2026-27</t>
  </si>
  <si>
    <t>2020 true up</t>
  </si>
  <si>
    <t>HY2021 true up</t>
  </si>
  <si>
    <t>HY2021 WACC</t>
  </si>
  <si>
    <t>$m, real December 2015</t>
  </si>
  <si>
    <t>$m, real December 2010</t>
  </si>
  <si>
    <t>2021-22 to 2025-26</t>
  </si>
  <si>
    <t>EBSS carryovers</t>
  </si>
  <si>
    <t>GSL payments</t>
  </si>
  <si>
    <t>Opex associated with pass throughs</t>
  </si>
  <si>
    <t>Opex associated with cost pass through</t>
  </si>
  <si>
    <t>Year 1 WACC</t>
  </si>
  <si>
    <t>Powercor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</si>
</sst>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mmm\-yyyy"/>
    <numFmt numFmtId="166" formatCode="#,##0.0_ ;\-#,##0.0\ "/>
    <numFmt numFmtId="167" formatCode="_(* #,##0.00_);_(* \(#,##0.00\);_(* &quot;-&quot;??_);_(@_)"/>
    <numFmt numFmtId="168" formatCode="_-* #,##0_-;\-* #,##0_-;_-* &quot;-&quot;??_-;_-@_-"/>
    <numFmt numFmtId="169" formatCode="_-* #,##0.0_-;\-* #,##0.0_-;_-* &quot;-&quot;??_-;_-@_-"/>
    <numFmt numFmtId="170" formatCode="0.0000"/>
    <numFmt numFmtId="171" formatCode="_-* #,##0.0000_-;\-* #,##0.0000_-;_-* &quot;-&quot;??_-;_-@_-"/>
  </numFmts>
  <fonts count="24" x14ac:knownFonts="1">
    <font>
      <sz val="11"/>
      <color theme="1"/>
      <name val="Calibri"/>
      <family val="2"/>
      <scheme val="minor"/>
    </font>
    <font>
      <sz val="11"/>
      <color theme="1"/>
      <name val="Calibri"/>
      <family val="2"/>
      <scheme val="minor"/>
    </font>
    <font>
      <sz val="11"/>
      <color rgb="FFFF0000"/>
      <name val="Calibri"/>
      <family val="2"/>
      <scheme val="minor"/>
    </font>
    <font>
      <sz val="10"/>
      <name val="Arial"/>
      <family val="2"/>
    </font>
    <font>
      <sz val="11"/>
      <color theme="1"/>
      <name val="Arial"/>
      <family val="2"/>
    </font>
    <font>
      <b/>
      <sz val="16"/>
      <color theme="0"/>
      <name val="Arial"/>
      <family val="2"/>
    </font>
    <font>
      <b/>
      <sz val="20"/>
      <color theme="0"/>
      <name val="Arial"/>
      <family val="2"/>
    </font>
    <font>
      <b/>
      <sz val="16"/>
      <color indexed="9"/>
      <name val="Arial"/>
      <family val="2"/>
    </font>
    <font>
      <b/>
      <sz val="11"/>
      <name val="Arial"/>
      <family val="2"/>
    </font>
    <font>
      <b/>
      <sz val="11"/>
      <color theme="1"/>
      <name val="Arial"/>
      <family val="2"/>
    </font>
    <font>
      <sz val="11"/>
      <name val="Arial"/>
      <family val="2"/>
    </font>
    <font>
      <b/>
      <sz val="12"/>
      <color theme="0"/>
      <name val="Calibri"/>
      <family val="2"/>
      <scheme val="minor"/>
    </font>
    <font>
      <b/>
      <sz val="11"/>
      <color theme="0"/>
      <name val="Arial"/>
      <family val="2"/>
    </font>
    <font>
      <b/>
      <sz val="11"/>
      <color rgb="FFFF0000"/>
      <name val="Arial"/>
      <family val="2"/>
    </font>
    <font>
      <b/>
      <sz val="11"/>
      <color indexed="8"/>
      <name val="Arial"/>
      <family val="2"/>
    </font>
    <font>
      <i/>
      <sz val="11"/>
      <name val="Arial"/>
      <family val="2"/>
    </font>
    <font>
      <i/>
      <sz val="11"/>
      <color theme="1"/>
      <name val="Arial"/>
      <family val="2"/>
    </font>
    <font>
      <vertAlign val="superscript"/>
      <sz val="11"/>
      <name val="Arial"/>
      <family val="2"/>
    </font>
    <font>
      <sz val="11"/>
      <color rgb="FFFF0000"/>
      <name val="Arial"/>
      <family val="2"/>
    </font>
    <font>
      <sz val="10"/>
      <color rgb="FFFF0000"/>
      <name val="Arial"/>
      <family val="2"/>
    </font>
    <font>
      <b/>
      <sz val="9"/>
      <color indexed="81"/>
      <name val="Tahoma"/>
      <family val="2"/>
    </font>
    <font>
      <sz val="9"/>
      <color indexed="81"/>
      <name val="Tahoma"/>
      <family val="2"/>
    </font>
    <font>
      <sz val="9"/>
      <color indexed="81"/>
      <name val="Tahoma"/>
      <charset val="1"/>
    </font>
    <font>
      <b/>
      <sz val="9"/>
      <color indexed="81"/>
      <name val="Tahoma"/>
      <charset val="1"/>
    </font>
  </fonts>
  <fills count="2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indexed="8"/>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indexed="22"/>
        <bgColor indexed="64"/>
      </patternFill>
    </fill>
    <fill>
      <patternFill patternType="solid">
        <fgColor theme="1" tint="0.249977111117893"/>
        <bgColor indexed="64"/>
      </patternFill>
    </fill>
    <fill>
      <patternFill patternType="solid">
        <fgColor theme="5" tint="0.59999389629810485"/>
        <bgColor indexed="64"/>
      </patternFill>
    </fill>
    <fill>
      <patternFill patternType="solid">
        <fgColor rgb="FFFFFF00"/>
        <bgColor indexed="64"/>
      </patternFill>
    </fill>
  </fills>
  <borders count="12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style="medium">
        <color indexed="64"/>
      </right>
      <top style="thin">
        <color indexed="64"/>
      </top>
      <bottom style="medium">
        <color indexed="64"/>
      </bottom>
      <diagonal/>
    </border>
    <border>
      <left style="medium">
        <color indexed="64"/>
      </left>
      <right/>
      <top style="medium">
        <color indexed="64"/>
      </top>
      <bottom style="thin">
        <color theme="0" tint="-0.34998626667073579"/>
      </bottom>
      <diagonal/>
    </border>
    <border>
      <left style="medium">
        <color indexed="64"/>
      </left>
      <right style="thin">
        <color theme="0" tint="-0.34998626667073579"/>
      </right>
      <top style="medium">
        <color indexed="64"/>
      </top>
      <bottom/>
      <diagonal/>
    </border>
    <border>
      <left/>
      <right style="thin">
        <color theme="0" tint="-0.34998626667073579"/>
      </right>
      <top style="medium">
        <color indexed="64"/>
      </top>
      <bottom/>
      <diagonal/>
    </border>
    <border>
      <left style="thin">
        <color theme="0" tint="-0.34998626667073579"/>
      </left>
      <right style="thin">
        <color theme="0" tint="-0.34998626667073579"/>
      </right>
      <top style="medium">
        <color indexed="64"/>
      </top>
      <bottom style="thin">
        <color theme="0" tint="-0.34998626667073579"/>
      </bottom>
      <diagonal/>
    </border>
    <border>
      <left/>
      <right/>
      <top style="medium">
        <color auto="1"/>
      </top>
      <bottom/>
      <diagonal/>
    </border>
    <border>
      <left/>
      <right style="medium">
        <color indexed="64"/>
      </right>
      <top style="medium">
        <color indexed="64"/>
      </top>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thin">
        <color indexed="64"/>
      </bottom>
      <diagonal/>
    </border>
    <border>
      <left/>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medium">
        <color auto="1"/>
      </right>
      <top style="thin">
        <color theme="0" tint="-0.34998626667073579"/>
      </top>
      <bottom style="thin">
        <color indexed="64"/>
      </bottom>
      <diagonal/>
    </border>
    <border>
      <left style="medium">
        <color indexed="64"/>
      </left>
      <right style="thin">
        <color theme="0" tint="-0.34998626667073579"/>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top style="thin">
        <color theme="0" tint="-0.34998626667073579"/>
      </top>
      <bottom style="medium">
        <color auto="1"/>
      </bottom>
      <diagonal/>
    </border>
    <border>
      <left style="medium">
        <color auto="1"/>
      </left>
      <right style="thin">
        <color theme="0" tint="-0.34998626667073579"/>
      </right>
      <top/>
      <bottom style="medium">
        <color indexed="64"/>
      </bottom>
      <diagonal/>
    </border>
    <border>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auto="1"/>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auto="1"/>
      </left>
      <right/>
      <top/>
      <bottom/>
      <diagonal/>
    </border>
    <border>
      <left/>
      <right style="medium">
        <color indexed="64"/>
      </right>
      <top/>
      <bottom/>
      <diagonal/>
    </border>
    <border>
      <left style="thin">
        <color theme="0" tint="-0.34998626667073579"/>
      </left>
      <right style="thin">
        <color indexed="64"/>
      </right>
      <top/>
      <bottom style="medium">
        <color indexed="64"/>
      </bottom>
      <diagonal/>
    </border>
    <border>
      <left style="thin">
        <color auto="1"/>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thin">
        <color theme="0" tint="-0.34998626667073579"/>
      </left>
      <right style="medium">
        <color indexed="64"/>
      </right>
      <top/>
      <bottom style="thin">
        <color indexed="64"/>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style="thin">
        <color indexed="64"/>
      </right>
      <top style="medium">
        <color indexed="64"/>
      </top>
      <bottom style="medium">
        <color indexed="64"/>
      </bottom>
      <diagonal/>
    </border>
    <border>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theme="0" tint="-0.34998626667073579"/>
      </right>
      <top/>
      <bottom style="thin">
        <color theme="0" tint="-0.34998626667073579"/>
      </bottom>
      <diagonal/>
    </border>
    <border>
      <left/>
      <right style="thin">
        <color indexed="64"/>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24994659260841701"/>
      </left>
      <right style="medium">
        <color auto="1"/>
      </right>
      <top style="thin">
        <color theme="0" tint="-0.24994659260841701"/>
      </top>
      <bottom style="thin">
        <color theme="0" tint="-0.24994659260841701"/>
      </bottom>
      <diagonal/>
    </border>
    <border>
      <left/>
      <right style="thin">
        <color indexed="64"/>
      </right>
      <top style="thin">
        <color theme="0" tint="-0.34998626667073579"/>
      </top>
      <bottom style="thin">
        <color theme="0" tint="-0.34998626667073579"/>
      </bottom>
      <diagonal/>
    </border>
    <border>
      <left style="medium">
        <color indexed="64"/>
      </left>
      <right/>
      <top style="thin">
        <color theme="0" tint="-0.34998626667073579"/>
      </top>
      <bottom/>
      <diagonal/>
    </border>
    <border>
      <left style="thin">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auto="1"/>
      </right>
      <top style="thin">
        <color theme="0" tint="-0.24994659260841701"/>
      </top>
      <bottom style="medium">
        <color indexed="64"/>
      </bottom>
      <diagonal/>
    </border>
    <border>
      <left style="medium">
        <color indexed="64"/>
      </left>
      <right style="thin">
        <color theme="0" tint="-0.34998626667073579"/>
      </right>
      <top style="thin">
        <color theme="0" tint="-0.34998626667073579"/>
      </top>
      <bottom style="medium">
        <color auto="1"/>
      </bottom>
      <diagonal/>
    </border>
    <border>
      <left/>
      <right style="thin">
        <color indexed="64"/>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auto="1"/>
      </left>
      <right/>
      <top/>
      <bottom style="thin">
        <color theme="0" tint="-0.34998626667073579"/>
      </bottom>
      <diagonal/>
    </border>
    <border>
      <left/>
      <right/>
      <top/>
      <bottom style="thin">
        <color theme="0" tint="-0.34998626667073579"/>
      </bottom>
      <diagonal/>
    </border>
    <border>
      <left style="thin">
        <color indexed="64"/>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style="thin">
        <color theme="0" tint="-0.34998626667073579"/>
      </left>
      <right/>
      <top style="thin">
        <color theme="0" tint="-0.34998626667073579"/>
      </top>
      <bottom style="thin">
        <color indexed="64"/>
      </bottom>
      <diagonal/>
    </border>
    <border>
      <left/>
      <right style="medium">
        <color indexed="64"/>
      </right>
      <top style="thin">
        <color theme="0" tint="-0.34998626667073579"/>
      </top>
      <bottom style="thin">
        <color indexed="64"/>
      </bottom>
      <diagonal/>
    </border>
    <border>
      <left style="thin">
        <color theme="0" tint="-0.24994659260841701"/>
      </left>
      <right/>
      <top style="medium">
        <color indexed="64"/>
      </top>
      <bottom style="medium">
        <color indexed="64"/>
      </bottom>
      <diagonal/>
    </border>
    <border>
      <left style="medium">
        <color auto="1"/>
      </left>
      <right style="thin">
        <color theme="0" tint="-0.34998626667073579"/>
      </right>
      <top style="medium">
        <color indexed="64"/>
      </top>
      <bottom style="thin">
        <color theme="0" tint="-0.34998626667073579"/>
      </bottom>
      <diagonal/>
    </border>
    <border>
      <left style="thin">
        <color theme="0" tint="-0.24994659260841701"/>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auto="1"/>
      </bottom>
      <diagonal/>
    </border>
    <border>
      <left style="thin">
        <color theme="0" tint="-0.24994659260841701"/>
      </left>
      <right style="thin">
        <color theme="0" tint="-0.24994659260841701"/>
      </right>
      <top/>
      <bottom style="medium">
        <color indexed="64"/>
      </bottom>
      <diagonal/>
    </border>
    <border>
      <left style="thin">
        <color theme="0" tint="-0.34998626667073579"/>
      </left>
      <right style="thin">
        <color theme="0" tint="-0.34998626667073579"/>
      </right>
      <top/>
      <bottom style="medium">
        <color auto="1"/>
      </bottom>
      <diagonal/>
    </border>
    <border>
      <left style="thin">
        <color theme="0" tint="-0.34998626667073579"/>
      </left>
      <right/>
      <top/>
      <bottom style="medium">
        <color indexed="64"/>
      </bottom>
      <diagonal/>
    </border>
    <border>
      <left style="thin">
        <color theme="0" tint="-0.34998626667073579"/>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auto="1"/>
      </bottom>
      <diagonal/>
    </border>
    <border>
      <left style="thin">
        <color theme="0" tint="-0.34998626667073579"/>
      </left>
      <right style="medium">
        <color indexed="64"/>
      </right>
      <top style="medium">
        <color indexed="64"/>
      </top>
      <bottom style="medium">
        <color indexed="64"/>
      </bottom>
      <diagonal/>
    </border>
    <border>
      <left style="medium">
        <color auto="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top style="medium">
        <color indexed="64"/>
      </top>
      <bottom style="thin">
        <color theme="0" tint="-0.24994659260841701"/>
      </bottom>
      <diagonal/>
    </border>
    <border>
      <left/>
      <right style="thin">
        <color theme="0" tint="-0.24994659260841701"/>
      </right>
      <top style="medium">
        <color indexed="64"/>
      </top>
      <bottom style="thin">
        <color theme="0" tint="-0.24994659260841701"/>
      </bottom>
      <diagonal/>
    </border>
    <border>
      <left/>
      <right/>
      <top style="medium">
        <color indexed="64"/>
      </top>
      <bottom style="thin">
        <color theme="0" tint="-0.24994659260841701"/>
      </bottom>
      <diagonal/>
    </border>
    <border>
      <left/>
      <right style="medium">
        <color auto="1"/>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theme="0" tint="-0.24994659260841701"/>
      </right>
      <top style="thin">
        <color indexed="64"/>
      </top>
      <bottom style="medium">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theme="0" tint="-0.24994659260841701"/>
      </left>
      <right style="medium">
        <color auto="1"/>
      </right>
      <top style="thin">
        <color indexed="64"/>
      </top>
      <bottom style="medium">
        <color indexed="64"/>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right/>
      <top style="medium">
        <color indexed="64"/>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medium">
        <color auto="1"/>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indexed="64"/>
      </left>
      <right style="medium">
        <color indexed="64"/>
      </right>
      <top/>
      <bottom/>
      <diagonal/>
    </border>
    <border>
      <left style="thin">
        <color theme="0" tint="-0.34998626667073579"/>
      </left>
      <right/>
      <top style="thin">
        <color theme="0" tint="-0.34998626667073579"/>
      </top>
      <bottom style="medium">
        <color auto="1"/>
      </bottom>
      <diagonal/>
    </border>
    <border>
      <left style="thin">
        <color indexed="64"/>
      </left>
      <right style="thin">
        <color indexed="64"/>
      </right>
      <top/>
      <bottom style="medium">
        <color auto="1"/>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theme="0" tint="-0.24994659260841701"/>
      </left>
      <right style="medium">
        <color indexed="64"/>
      </right>
      <top style="medium">
        <color indexed="64"/>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s>
  <cellStyleXfs count="8">
    <xf numFmtId="0" fontId="0" fillId="0" borderId="0"/>
    <xf numFmtId="9" fontId="1" fillId="0" borderId="0" applyFont="0" applyFill="0" applyBorder="0" applyAlignment="0" applyProtection="0"/>
    <xf numFmtId="0" fontId="3" fillId="0" borderId="0"/>
    <xf numFmtId="49" fontId="5" fillId="3" borderId="0">
      <alignment vertical="center"/>
    </xf>
    <xf numFmtId="0" fontId="7" fillId="5" borderId="0">
      <alignment horizontal="left" vertical="center"/>
      <protection locked="0"/>
    </xf>
    <xf numFmtId="0" fontId="11" fillId="3" borderId="0">
      <alignment vertical="center"/>
      <protection locked="0"/>
    </xf>
    <xf numFmtId="0" fontId="1" fillId="0" borderId="0"/>
    <xf numFmtId="167" fontId="1" fillId="0" borderId="0" applyFont="0" applyFill="0" applyBorder="0" applyAlignment="0" applyProtection="0"/>
  </cellStyleXfs>
  <cellXfs count="317">
    <xf numFmtId="0" fontId="0" fillId="0" borderId="0" xfId="0"/>
    <xf numFmtId="0" fontId="4" fillId="2" borderId="0" xfId="2" applyFont="1" applyFill="1" applyProtection="1"/>
    <xf numFmtId="0" fontId="7" fillId="4" borderId="0" xfId="0" applyFont="1" applyFill="1" applyBorder="1" applyAlignment="1" applyProtection="1">
      <alignment vertical="center"/>
    </xf>
    <xf numFmtId="0" fontId="7" fillId="4" borderId="0" xfId="0" applyFont="1" applyFill="1" applyAlignment="1" applyProtection="1">
      <alignment vertical="center" wrapText="1"/>
    </xf>
    <xf numFmtId="0" fontId="0" fillId="2" borderId="0" xfId="0" applyFill="1" applyProtection="1"/>
    <xf numFmtId="49" fontId="6" fillId="3" borderId="0" xfId="3" applyFont="1">
      <alignment vertical="center"/>
    </xf>
    <xf numFmtId="0" fontId="7" fillId="4" borderId="0" xfId="0" applyFont="1" applyFill="1" applyBorder="1" applyAlignment="1" applyProtection="1">
      <alignment horizontal="left" vertical="center"/>
    </xf>
    <xf numFmtId="0" fontId="6" fillId="3" borderId="0" xfId="3" applyNumberFormat="1" applyFont="1" applyAlignment="1">
      <alignment horizontal="left" vertical="center"/>
    </xf>
    <xf numFmtId="0" fontId="7" fillId="5" borderId="0" xfId="4" applyProtection="1">
      <alignment horizontal="left" vertical="center"/>
    </xf>
    <xf numFmtId="0" fontId="4" fillId="0" borderId="0" xfId="0" applyFont="1" applyBorder="1"/>
    <xf numFmtId="0" fontId="4" fillId="0" borderId="0" xfId="0" applyFont="1"/>
    <xf numFmtId="2" fontId="8" fillId="0" borderId="0" xfId="0" applyNumberFormat="1" applyFont="1" applyFill="1" applyBorder="1" applyAlignment="1" applyProtection="1">
      <alignment horizontal="center"/>
    </xf>
    <xf numFmtId="0" fontId="8" fillId="6" borderId="1" xfId="0" applyFont="1" applyFill="1" applyBorder="1" applyAlignment="1" applyProtection="1">
      <alignment horizontal="left" vertical="center"/>
    </xf>
    <xf numFmtId="0" fontId="8" fillId="6" borderId="2" xfId="0" applyFont="1" applyFill="1" applyBorder="1" applyAlignment="1" applyProtection="1">
      <alignment horizontal="left" vertical="center"/>
    </xf>
    <xf numFmtId="0" fontId="8" fillId="6" borderId="3" xfId="0" applyFont="1" applyFill="1" applyBorder="1" applyAlignment="1" applyProtection="1">
      <alignment horizontal="left" vertical="center"/>
    </xf>
    <xf numFmtId="0" fontId="8" fillId="6" borderId="4" xfId="0" applyFont="1" applyFill="1" applyBorder="1" applyAlignment="1" applyProtection="1">
      <alignment horizontal="left" vertical="center"/>
    </xf>
    <xf numFmtId="0" fontId="8" fillId="6" borderId="5" xfId="0" applyFont="1" applyFill="1" applyBorder="1" applyAlignment="1" applyProtection="1">
      <alignment horizontal="left" vertical="center"/>
    </xf>
    <xf numFmtId="164" fontId="8" fillId="7" borderId="7" xfId="0" applyNumberFormat="1" applyFont="1" applyFill="1" applyBorder="1" applyAlignment="1" applyProtection="1">
      <alignment vertical="center"/>
    </xf>
    <xf numFmtId="164" fontId="8" fillId="7" borderId="8" xfId="0" applyNumberFormat="1" applyFont="1" applyFill="1" applyBorder="1" applyAlignment="1" applyProtection="1">
      <alignment vertical="center"/>
    </xf>
    <xf numFmtId="0" fontId="4" fillId="2" borderId="0" xfId="0" applyFont="1" applyFill="1" applyAlignment="1" applyProtection="1">
      <alignment vertical="center"/>
    </xf>
    <xf numFmtId="0" fontId="9" fillId="7" borderId="9" xfId="0" quotePrefix="1" applyNumberFormat="1" applyFont="1" applyFill="1" applyBorder="1" applyAlignment="1" applyProtection="1">
      <alignment horizontal="right" vertical="center"/>
    </xf>
    <xf numFmtId="0" fontId="9" fillId="7" borderId="10" xfId="0" quotePrefix="1" applyNumberFormat="1" applyFont="1" applyFill="1" applyBorder="1" applyAlignment="1" applyProtection="1">
      <alignment horizontal="right" vertical="center"/>
    </xf>
    <xf numFmtId="0" fontId="9" fillId="7" borderId="11" xfId="0" quotePrefix="1" applyNumberFormat="1" applyFont="1" applyFill="1" applyBorder="1" applyAlignment="1" applyProtection="1">
      <alignment horizontal="right" vertical="center"/>
    </xf>
    <xf numFmtId="0" fontId="4" fillId="2" borderId="0" xfId="0" applyFont="1" applyFill="1" applyProtection="1"/>
    <xf numFmtId="0" fontId="10" fillId="0" borderId="12" xfId="0" applyFont="1" applyFill="1" applyBorder="1" applyAlignment="1" applyProtection="1">
      <alignment horizontal="left" vertical="center" wrapText="1" indent="1"/>
    </xf>
    <xf numFmtId="164" fontId="8" fillId="6" borderId="13" xfId="0" applyNumberFormat="1" applyFont="1" applyFill="1" applyBorder="1" applyAlignment="1" applyProtection="1">
      <alignment vertical="center"/>
    </xf>
    <xf numFmtId="164" fontId="10" fillId="0" borderId="14" xfId="0" applyNumberFormat="1" applyFont="1" applyFill="1" applyBorder="1" applyAlignment="1" applyProtection="1">
      <alignment vertical="center" wrapText="1"/>
    </xf>
    <xf numFmtId="164" fontId="10" fillId="0" borderId="15" xfId="0" applyNumberFormat="1" applyFont="1" applyBorder="1" applyAlignment="1">
      <alignment horizontal="right" vertical="top" wrapText="1"/>
    </xf>
    <xf numFmtId="164" fontId="10" fillId="6" borderId="15" xfId="0" applyNumberFormat="1" applyFont="1" applyFill="1" applyBorder="1" applyAlignment="1" applyProtection="1">
      <alignment vertical="center" wrapText="1"/>
    </xf>
    <xf numFmtId="164" fontId="10" fillId="6" borderId="16" xfId="0" applyNumberFormat="1" applyFont="1" applyFill="1" applyBorder="1" applyAlignment="1" applyProtection="1"/>
    <xf numFmtId="164" fontId="8" fillId="6" borderId="17" xfId="0" applyNumberFormat="1" applyFont="1" applyFill="1" applyBorder="1" applyAlignment="1" applyProtection="1"/>
    <xf numFmtId="0" fontId="10" fillId="0" borderId="18" xfId="0" applyFont="1" applyFill="1" applyBorder="1" applyAlignment="1" applyProtection="1">
      <alignment horizontal="left" vertical="center" wrapText="1" indent="1"/>
    </xf>
    <xf numFmtId="164" fontId="8" fillId="6" borderId="19" xfId="0" applyNumberFormat="1" applyFont="1" applyFill="1" applyBorder="1" applyAlignment="1" applyProtection="1">
      <alignment vertical="center"/>
    </xf>
    <xf numFmtId="164" fontId="8" fillId="6" borderId="20" xfId="0" applyNumberFormat="1" applyFont="1" applyFill="1" applyBorder="1" applyAlignment="1" applyProtection="1">
      <alignment vertical="center"/>
    </xf>
    <xf numFmtId="164" fontId="10" fillId="0" borderId="20" xfId="0" applyNumberFormat="1" applyFont="1" applyFill="1" applyBorder="1" applyAlignment="1" applyProtection="1">
      <alignment vertical="center"/>
    </xf>
    <xf numFmtId="164" fontId="10" fillId="2" borderId="21" xfId="0" applyNumberFormat="1" applyFont="1" applyFill="1" applyBorder="1" applyAlignment="1" applyProtection="1">
      <alignment vertical="center" wrapText="1"/>
    </xf>
    <xf numFmtId="164" fontId="10" fillId="2" borderId="22" xfId="0" applyNumberFormat="1" applyFont="1" applyFill="1" applyBorder="1" applyAlignment="1" applyProtection="1">
      <alignment vertical="center" wrapText="1"/>
    </xf>
    <xf numFmtId="0" fontId="4" fillId="2" borderId="18" xfId="0" applyFont="1" applyFill="1" applyBorder="1" applyAlignment="1" applyProtection="1">
      <alignment horizontal="left" vertical="center" wrapText="1" indent="1"/>
    </xf>
    <xf numFmtId="164" fontId="8" fillId="6" borderId="23" xfId="0" applyNumberFormat="1" applyFont="1" applyFill="1" applyBorder="1" applyAlignment="1" applyProtection="1">
      <alignment vertical="center"/>
    </xf>
    <xf numFmtId="0" fontId="4" fillId="2" borderId="24" xfId="0" applyFont="1" applyFill="1" applyBorder="1" applyAlignment="1" applyProtection="1">
      <alignment horizontal="left" vertical="center" wrapText="1" indent="1"/>
    </xf>
    <xf numFmtId="10" fontId="10" fillId="2" borderId="25" xfId="1" applyNumberFormat="1" applyFont="1" applyFill="1" applyBorder="1" applyAlignment="1" applyProtection="1">
      <alignment horizontal="right" vertical="center" wrapText="1"/>
    </xf>
    <xf numFmtId="10" fontId="10" fillId="2" borderId="26" xfId="1" applyNumberFormat="1" applyFont="1" applyFill="1" applyBorder="1" applyAlignment="1" applyProtection="1">
      <alignment horizontal="right" vertical="center" wrapText="1"/>
    </xf>
    <xf numFmtId="0" fontId="4" fillId="2" borderId="27" xfId="0" applyFont="1" applyFill="1" applyBorder="1" applyAlignment="1" applyProtection="1">
      <alignment horizontal="left" vertical="center" wrapText="1" indent="1"/>
    </xf>
    <xf numFmtId="164" fontId="8" fillId="6" borderId="28" xfId="0" applyNumberFormat="1" applyFont="1" applyFill="1" applyBorder="1" applyAlignment="1" applyProtection="1">
      <alignment vertical="center"/>
    </xf>
    <xf numFmtId="2" fontId="10" fillId="2" borderId="29" xfId="1" applyNumberFormat="1" applyFont="1" applyFill="1" applyBorder="1" applyAlignment="1" applyProtection="1">
      <alignment horizontal="right" vertical="center" wrapText="1"/>
    </xf>
    <xf numFmtId="2" fontId="10" fillId="2" borderId="30" xfId="1" applyNumberFormat="1" applyFont="1" applyFill="1" applyBorder="1" applyAlignment="1" applyProtection="1">
      <alignment horizontal="right" vertical="center" wrapText="1"/>
    </xf>
    <xf numFmtId="2" fontId="10" fillId="2" borderId="31" xfId="1" applyNumberFormat="1" applyFont="1" applyFill="1" applyBorder="1" applyAlignment="1" applyProtection="1">
      <alignment horizontal="right" vertical="center" wrapText="1"/>
    </xf>
    <xf numFmtId="0" fontId="4" fillId="2" borderId="0" xfId="0" applyFont="1" applyFill="1" applyBorder="1" applyAlignment="1" applyProtection="1">
      <alignment horizontal="left" vertical="center" wrapText="1" indent="1"/>
    </xf>
    <xf numFmtId="0" fontId="4" fillId="0" borderId="0" xfId="0" applyFont="1" applyBorder="1" applyProtection="1"/>
    <xf numFmtId="164" fontId="10" fillId="2" borderId="0" xfId="1" applyNumberFormat="1" applyFont="1" applyFill="1" applyBorder="1" applyAlignment="1" applyProtection="1">
      <alignment horizontal="right" vertical="center" wrapText="1"/>
    </xf>
    <xf numFmtId="0" fontId="4" fillId="2" borderId="0" xfId="0" applyFont="1" applyFill="1" applyBorder="1" applyProtection="1"/>
    <xf numFmtId="165" fontId="4" fillId="0" borderId="0" xfId="0" applyNumberFormat="1" applyFont="1" applyAlignment="1">
      <alignment horizontal="left"/>
    </xf>
    <xf numFmtId="164" fontId="4" fillId="2" borderId="0" xfId="0" applyNumberFormat="1" applyFont="1" applyFill="1" applyAlignment="1" applyProtection="1">
      <alignment horizontal="right" vertical="top" wrapText="1"/>
    </xf>
    <xf numFmtId="0" fontId="12" fillId="3" borderId="0" xfId="5" applyFont="1">
      <alignment vertical="center"/>
      <protection locked="0"/>
    </xf>
    <xf numFmtId="0" fontId="13" fillId="0" borderId="1" xfId="0" applyFont="1" applyBorder="1"/>
    <xf numFmtId="0" fontId="9" fillId="8" borderId="1" xfId="0" applyFont="1" applyFill="1" applyBorder="1"/>
    <xf numFmtId="0" fontId="14" fillId="6" borderId="2" xfId="0" applyFont="1" applyFill="1" applyBorder="1" applyAlignment="1" applyProtection="1">
      <alignment horizontal="left" vertical="center"/>
      <protection locked="0"/>
    </xf>
    <xf numFmtId="0" fontId="14" fillId="6" borderId="16" xfId="0" applyFont="1" applyFill="1" applyBorder="1" applyAlignment="1" applyProtection="1">
      <alignment horizontal="left" vertical="center"/>
      <protection locked="0"/>
    </xf>
    <xf numFmtId="0" fontId="14" fillId="6" borderId="3" xfId="0" applyFont="1" applyFill="1" applyBorder="1" applyAlignment="1" applyProtection="1">
      <alignment horizontal="left" vertical="center"/>
      <protection locked="0"/>
    </xf>
    <xf numFmtId="0" fontId="14" fillId="6" borderId="4" xfId="0" applyFont="1" applyFill="1" applyBorder="1" applyAlignment="1" applyProtection="1">
      <alignment horizontal="left" vertical="center"/>
      <protection locked="0"/>
    </xf>
    <xf numFmtId="0" fontId="4" fillId="0" borderId="0" xfId="0" applyFont="1" applyFill="1" applyProtection="1"/>
    <xf numFmtId="0" fontId="13" fillId="2" borderId="0" xfId="2" applyFont="1" applyFill="1" applyProtection="1"/>
    <xf numFmtId="0" fontId="8" fillId="6" borderId="43" xfId="0" applyFont="1" applyFill="1" applyBorder="1" applyAlignment="1" applyProtection="1">
      <alignment horizontal="right" vertical="center"/>
    </xf>
    <xf numFmtId="0" fontId="8" fillId="6" borderId="20" xfId="0" applyFont="1" applyFill="1" applyBorder="1" applyAlignment="1" applyProtection="1">
      <alignment horizontal="right" vertical="center"/>
    </xf>
    <xf numFmtId="0" fontId="8" fillId="6" borderId="44" xfId="0" applyFont="1" applyFill="1" applyBorder="1" applyAlignment="1" applyProtection="1">
      <alignment horizontal="right" vertical="center"/>
    </xf>
    <xf numFmtId="0" fontId="8" fillId="10" borderId="45" xfId="0" applyFont="1" applyFill="1" applyBorder="1" applyAlignment="1" applyProtection="1">
      <alignment horizontal="right" vertical="center"/>
    </xf>
    <xf numFmtId="0" fontId="8" fillId="10" borderId="46" xfId="0" applyFont="1" applyFill="1" applyBorder="1" applyAlignment="1" applyProtection="1">
      <alignment horizontal="right" vertical="center"/>
    </xf>
    <xf numFmtId="0" fontId="8" fillId="10" borderId="47" xfId="0" applyFont="1" applyFill="1" applyBorder="1" applyAlignment="1" applyProtection="1">
      <alignment horizontal="right" vertical="center"/>
    </xf>
    <xf numFmtId="0" fontId="8" fillId="6" borderId="48" xfId="0" applyFont="1" applyFill="1" applyBorder="1" applyAlignment="1" applyProtection="1">
      <alignment horizontal="right" vertical="center"/>
    </xf>
    <xf numFmtId="0" fontId="8" fillId="6" borderId="49" xfId="0" applyFont="1" applyFill="1" applyBorder="1" applyAlignment="1" applyProtection="1">
      <alignment horizontal="right" vertical="center"/>
    </xf>
    <xf numFmtId="0" fontId="8" fillId="10" borderId="50" xfId="0" applyFont="1" applyFill="1" applyBorder="1" applyAlignment="1" applyProtection="1">
      <alignment horizontal="right" vertical="center"/>
    </xf>
    <xf numFmtId="0" fontId="8" fillId="10" borderId="51" xfId="0" applyFont="1" applyFill="1" applyBorder="1" applyAlignment="1" applyProtection="1">
      <alignment horizontal="right" vertical="center"/>
    </xf>
    <xf numFmtId="0" fontId="8" fillId="10" borderId="4" xfId="0" applyFont="1" applyFill="1" applyBorder="1" applyAlignment="1" applyProtection="1">
      <alignment horizontal="right" vertical="center"/>
    </xf>
    <xf numFmtId="0" fontId="10" fillId="0" borderId="12" xfId="0" applyFont="1" applyBorder="1" applyAlignment="1" applyProtection="1">
      <alignment horizontal="left" vertical="center" wrapText="1" indent="1"/>
    </xf>
    <xf numFmtId="164" fontId="10" fillId="11" borderId="52" xfId="0" applyNumberFormat="1" applyFont="1" applyFill="1" applyBorder="1" applyAlignment="1" applyProtection="1">
      <alignment vertical="center" wrapText="1"/>
      <protection locked="0"/>
    </xf>
    <xf numFmtId="164" fontId="10" fillId="11" borderId="53" xfId="0" applyNumberFormat="1" applyFont="1" applyFill="1" applyBorder="1" applyAlignment="1" applyProtection="1">
      <alignment vertical="center" wrapText="1"/>
      <protection locked="0"/>
    </xf>
    <xf numFmtId="164" fontId="10" fillId="8" borderId="52" xfId="0" applyNumberFormat="1" applyFont="1" applyFill="1" applyBorder="1" applyAlignment="1" applyProtection="1">
      <alignment vertical="center" wrapText="1"/>
      <protection locked="0"/>
    </xf>
    <xf numFmtId="164" fontId="10" fillId="8" borderId="53" xfId="0" applyNumberFormat="1" applyFont="1" applyFill="1" applyBorder="1" applyAlignment="1" applyProtection="1">
      <alignment vertical="center" wrapText="1"/>
      <protection locked="0"/>
    </xf>
    <xf numFmtId="164" fontId="10" fillId="2" borderId="54" xfId="1" applyNumberFormat="1" applyFont="1" applyFill="1" applyBorder="1" applyAlignment="1" applyProtection="1">
      <alignment horizontal="right" vertical="center" wrapText="1"/>
    </xf>
    <xf numFmtId="164" fontId="10" fillId="2" borderId="55" xfId="1" applyNumberFormat="1" applyFont="1" applyFill="1" applyBorder="1" applyAlignment="1" applyProtection="1">
      <alignment horizontal="right" vertical="center" wrapText="1"/>
    </xf>
    <xf numFmtId="164" fontId="10" fillId="2" borderId="24" xfId="1" applyNumberFormat="1" applyFont="1" applyFill="1" applyBorder="1" applyAlignment="1" applyProtection="1">
      <alignment horizontal="right" vertical="center" wrapText="1"/>
    </xf>
    <xf numFmtId="164" fontId="10" fillId="2" borderId="25" xfId="1" applyNumberFormat="1" applyFont="1" applyFill="1" applyBorder="1" applyAlignment="1" applyProtection="1">
      <alignment horizontal="right" vertical="center" wrapText="1"/>
    </xf>
    <xf numFmtId="166" fontId="10" fillId="12" borderId="56" xfId="0" applyNumberFormat="1" applyFont="1" applyFill="1" applyBorder="1" applyAlignment="1" applyProtection="1">
      <alignment horizontal="right" vertical="center"/>
    </xf>
    <xf numFmtId="0" fontId="15" fillId="11" borderId="18" xfId="0" applyFont="1" applyFill="1" applyBorder="1" applyAlignment="1" applyProtection="1">
      <alignment horizontal="left" vertical="center" wrapText="1" indent="1"/>
    </xf>
    <xf numFmtId="164" fontId="8" fillId="6" borderId="57" xfId="0" applyNumberFormat="1" applyFont="1" applyFill="1" applyBorder="1" applyAlignment="1" applyProtection="1"/>
    <xf numFmtId="164" fontId="8" fillId="6" borderId="58" xfId="0" applyNumberFormat="1" applyFont="1" applyFill="1" applyBorder="1" applyAlignment="1" applyProtection="1"/>
    <xf numFmtId="164" fontId="8" fillId="6" borderId="57" xfId="0" applyNumberFormat="1" applyFont="1" applyFill="1" applyBorder="1" applyAlignment="1" applyProtection="1">
      <alignment vertical="center"/>
    </xf>
    <xf numFmtId="164" fontId="8" fillId="6" borderId="58" xfId="0" applyNumberFormat="1" applyFont="1" applyFill="1" applyBorder="1" applyAlignment="1" applyProtection="1">
      <alignment vertical="center"/>
    </xf>
    <xf numFmtId="164" fontId="10" fillId="6" borderId="38" xfId="0" applyNumberFormat="1" applyFont="1" applyFill="1" applyBorder="1" applyAlignment="1" applyProtection="1"/>
    <xf numFmtId="0" fontId="4" fillId="0" borderId="0" xfId="0" applyFont="1" applyProtection="1"/>
    <xf numFmtId="167" fontId="8" fillId="6" borderId="59" xfId="0" applyNumberFormat="1" applyFont="1" applyFill="1" applyBorder="1" applyAlignment="1" applyProtection="1">
      <alignment horizontal="left"/>
    </xf>
    <xf numFmtId="167" fontId="8" fillId="6" borderId="60" xfId="0" applyNumberFormat="1" applyFont="1" applyFill="1" applyBorder="1" applyAlignment="1" applyProtection="1">
      <alignment horizontal="left"/>
    </xf>
    <xf numFmtId="167" fontId="8" fillId="6" borderId="61" xfId="0" applyNumberFormat="1" applyFont="1" applyFill="1" applyBorder="1" applyAlignment="1" applyProtection="1">
      <alignment horizontal="left"/>
    </xf>
    <xf numFmtId="167" fontId="8" fillId="6" borderId="62" xfId="0" applyNumberFormat="1" applyFont="1" applyFill="1" applyBorder="1" applyAlignment="1" applyProtection="1">
      <alignment horizontal="left"/>
    </xf>
    <xf numFmtId="167" fontId="8" fillId="6" borderId="63" xfId="0" applyNumberFormat="1" applyFont="1" applyFill="1" applyBorder="1" applyAlignment="1" applyProtection="1">
      <alignment horizontal="left"/>
    </xf>
    <xf numFmtId="0" fontId="10" fillId="0" borderId="18" xfId="0" applyFont="1" applyBorder="1" applyAlignment="1" applyProtection="1">
      <alignment vertical="center"/>
    </xf>
    <xf numFmtId="164" fontId="10" fillId="11" borderId="57" xfId="0" applyNumberFormat="1" applyFont="1" applyFill="1" applyBorder="1" applyAlignment="1" applyProtection="1">
      <alignment vertical="center" wrapText="1"/>
      <protection locked="0"/>
    </xf>
    <xf numFmtId="164" fontId="10" fillId="11" borderId="58" xfId="0" applyNumberFormat="1" applyFont="1" applyFill="1" applyBorder="1" applyAlignment="1" applyProtection="1">
      <alignment vertical="center" wrapText="1"/>
      <protection locked="0"/>
    </xf>
    <xf numFmtId="164" fontId="10" fillId="8" borderId="57" xfId="0" applyNumberFormat="1" applyFont="1" applyFill="1" applyBorder="1" applyAlignment="1" applyProtection="1">
      <alignment vertical="center" wrapText="1"/>
      <protection locked="0"/>
    </xf>
    <xf numFmtId="164" fontId="10" fillId="8" borderId="58" xfId="0" applyNumberFormat="1" applyFont="1" applyFill="1" applyBorder="1" applyAlignment="1" applyProtection="1">
      <alignment vertical="center" wrapText="1"/>
      <protection locked="0"/>
    </xf>
    <xf numFmtId="164" fontId="10" fillId="2" borderId="59" xfId="1" applyNumberFormat="1" applyFont="1" applyFill="1" applyBorder="1" applyAlignment="1" applyProtection="1">
      <alignment horizontal="right" wrapText="1"/>
    </xf>
    <xf numFmtId="164" fontId="10" fillId="2" borderId="65" xfId="1" applyNumberFormat="1" applyFont="1" applyFill="1" applyBorder="1" applyAlignment="1" applyProtection="1">
      <alignment horizontal="right" wrapText="1"/>
    </xf>
    <xf numFmtId="164" fontId="10" fillId="2" borderId="61" xfId="1" applyNumberFormat="1" applyFont="1" applyFill="1" applyBorder="1" applyAlignment="1" applyProtection="1">
      <alignment horizontal="right" wrapText="1"/>
    </xf>
    <xf numFmtId="0" fontId="10" fillId="0" borderId="18" xfId="6" applyFont="1" applyFill="1" applyBorder="1" applyAlignment="1" applyProtection="1">
      <alignment vertical="center"/>
    </xf>
    <xf numFmtId="168" fontId="8" fillId="0" borderId="0" xfId="0" applyNumberFormat="1" applyFont="1" applyFill="1" applyProtection="1"/>
    <xf numFmtId="0" fontId="4" fillId="0" borderId="0" xfId="0" applyFont="1" applyFill="1" applyAlignment="1" applyProtection="1">
      <alignment horizontal="right"/>
    </xf>
    <xf numFmtId="0" fontId="10" fillId="0" borderId="66" xfId="0" applyFont="1" applyBorder="1" applyAlignment="1" applyProtection="1">
      <alignment vertical="center" wrapText="1"/>
    </xf>
    <xf numFmtId="164" fontId="10" fillId="11" borderId="67" xfId="0" applyNumberFormat="1" applyFont="1" applyFill="1" applyBorder="1" applyAlignment="1" applyProtection="1">
      <alignment vertical="center" wrapText="1"/>
      <protection locked="0"/>
    </xf>
    <xf numFmtId="164" fontId="10" fillId="11" borderId="68" xfId="0" applyNumberFormat="1" applyFont="1" applyFill="1" applyBorder="1" applyAlignment="1" applyProtection="1">
      <alignment vertical="center" wrapText="1"/>
      <protection locked="0"/>
    </xf>
    <xf numFmtId="164" fontId="10" fillId="8" borderId="67" xfId="0" applyNumberFormat="1" applyFont="1" applyFill="1" applyBorder="1" applyAlignment="1" applyProtection="1">
      <alignment vertical="center" wrapText="1"/>
      <protection locked="0"/>
    </xf>
    <xf numFmtId="164" fontId="10" fillId="8" borderId="68" xfId="0" applyNumberFormat="1" applyFont="1" applyFill="1" applyBorder="1" applyAlignment="1" applyProtection="1">
      <alignment vertical="center" wrapText="1"/>
      <protection locked="0"/>
    </xf>
    <xf numFmtId="164" fontId="10" fillId="2" borderId="70" xfId="1" applyNumberFormat="1" applyFont="1" applyFill="1" applyBorder="1" applyAlignment="1" applyProtection="1">
      <alignment horizontal="right" wrapText="1"/>
    </xf>
    <xf numFmtId="164" fontId="10" fillId="2" borderId="71" xfId="1" applyNumberFormat="1" applyFont="1" applyFill="1" applyBorder="1" applyAlignment="1" applyProtection="1">
      <alignment horizontal="right" wrapText="1"/>
    </xf>
    <xf numFmtId="164" fontId="10" fillId="2" borderId="29" xfId="1" applyNumberFormat="1" applyFont="1" applyFill="1" applyBorder="1" applyAlignment="1" applyProtection="1">
      <alignment horizontal="right" wrapText="1"/>
    </xf>
    <xf numFmtId="166" fontId="10" fillId="12" borderId="72" xfId="0" applyNumberFormat="1" applyFont="1" applyFill="1" applyBorder="1" applyAlignment="1" applyProtection="1">
      <alignment horizontal="right" vertical="center"/>
    </xf>
    <xf numFmtId="0" fontId="8" fillId="13" borderId="48" xfId="0" applyFont="1" applyFill="1" applyBorder="1" applyAlignment="1" applyProtection="1">
      <alignment horizontal="right" vertical="center" wrapText="1" indent="1"/>
    </xf>
    <xf numFmtId="164" fontId="8" fillId="13" borderId="51" xfId="1" applyNumberFormat="1" applyFont="1" applyFill="1" applyBorder="1" applyAlignment="1" applyProtection="1">
      <alignment horizontal="right" wrapText="1"/>
    </xf>
    <xf numFmtId="164" fontId="8" fillId="13" borderId="42" xfId="1" applyNumberFormat="1" applyFont="1" applyFill="1" applyBorder="1" applyAlignment="1" applyProtection="1">
      <alignment horizontal="right" wrapText="1"/>
    </xf>
    <xf numFmtId="164" fontId="8" fillId="13" borderId="73" xfId="1" applyNumberFormat="1" applyFont="1" applyFill="1" applyBorder="1" applyAlignment="1" applyProtection="1">
      <alignment horizontal="right" wrapText="1"/>
    </xf>
    <xf numFmtId="164" fontId="8" fillId="13" borderId="74" xfId="1" applyNumberFormat="1" applyFont="1" applyFill="1" applyBorder="1" applyAlignment="1" applyProtection="1">
      <alignment horizontal="right" wrapText="1"/>
    </xf>
    <xf numFmtId="164" fontId="8" fillId="13" borderId="4" xfId="1" applyNumberFormat="1" applyFont="1" applyFill="1" applyBorder="1" applyAlignment="1" applyProtection="1">
      <alignment horizontal="right" wrapText="1"/>
    </xf>
    <xf numFmtId="0" fontId="15" fillId="0" borderId="41" xfId="0" applyFont="1" applyFill="1" applyBorder="1" applyAlignment="1" applyProtection="1">
      <alignment vertical="center"/>
    </xf>
    <xf numFmtId="0" fontId="15" fillId="0" borderId="0" xfId="0" applyFont="1" applyFill="1" applyBorder="1" applyAlignment="1" applyProtection="1">
      <alignment vertical="center"/>
    </xf>
    <xf numFmtId="2" fontId="15" fillId="0" borderId="0" xfId="0" applyNumberFormat="1" applyFont="1" applyFill="1" applyBorder="1" applyAlignment="1" applyProtection="1">
      <alignment vertical="center"/>
    </xf>
    <xf numFmtId="164" fontId="16" fillId="0" borderId="0" xfId="0" applyNumberFormat="1" applyFont="1" applyBorder="1" applyProtection="1"/>
    <xf numFmtId="0" fontId="4" fillId="0" borderId="41" xfId="0" applyFont="1" applyFill="1" applyBorder="1" applyProtection="1"/>
    <xf numFmtId="0" fontId="4" fillId="0" borderId="0" xfId="0" applyFont="1" applyFill="1" applyBorder="1" applyAlignment="1" applyProtection="1">
      <alignment horizontal="right"/>
    </xf>
    <xf numFmtId="0" fontId="8" fillId="2" borderId="38" xfId="0" applyFont="1" applyFill="1" applyBorder="1" applyAlignment="1" applyProtection="1">
      <alignment vertical="center" wrapText="1"/>
    </xf>
    <xf numFmtId="0" fontId="10" fillId="0" borderId="38" xfId="0" applyFont="1" applyBorder="1" applyAlignment="1" applyProtection="1">
      <alignment horizontal="left" vertical="center" wrapText="1" indent="1"/>
    </xf>
    <xf numFmtId="0" fontId="8" fillId="10" borderId="79" xfId="0" applyFont="1" applyFill="1" applyBorder="1" applyAlignment="1" applyProtection="1">
      <alignment horizontal="right" vertical="center"/>
    </xf>
    <xf numFmtId="0" fontId="8" fillId="10" borderId="80" xfId="0" applyFont="1" applyFill="1" applyBorder="1" applyAlignment="1" applyProtection="1">
      <alignment horizontal="right" vertical="center"/>
    </xf>
    <xf numFmtId="0" fontId="8" fillId="10" borderId="81" xfId="0" applyFont="1" applyFill="1" applyBorder="1" applyAlignment="1" applyProtection="1">
      <alignment horizontal="right" vertical="center"/>
    </xf>
    <xf numFmtId="0" fontId="4" fillId="0" borderId="0" xfId="0" quotePrefix="1" applyFont="1"/>
    <xf numFmtId="169" fontId="10" fillId="2" borderId="82" xfId="0" applyNumberFormat="1" applyFont="1" applyFill="1" applyBorder="1" applyAlignment="1" applyProtection="1">
      <alignment horizontal="right" vertical="center"/>
    </xf>
    <xf numFmtId="169" fontId="10" fillId="2" borderId="55" xfId="0" applyNumberFormat="1" applyFont="1" applyFill="1" applyBorder="1" applyAlignment="1" applyProtection="1">
      <alignment horizontal="right" vertical="center"/>
    </xf>
    <xf numFmtId="169" fontId="10" fillId="2" borderId="24" xfId="0" applyNumberFormat="1" applyFont="1" applyFill="1" applyBorder="1" applyAlignment="1" applyProtection="1">
      <alignment horizontal="right" vertical="center"/>
    </xf>
    <xf numFmtId="169" fontId="10" fillId="2" borderId="25" xfId="0" applyNumberFormat="1" applyFont="1" applyFill="1" applyBorder="1" applyAlignment="1" applyProtection="1">
      <alignment horizontal="right" vertical="center"/>
    </xf>
    <xf numFmtId="169" fontId="10" fillId="12" borderId="25" xfId="0" applyNumberFormat="1" applyFont="1" applyFill="1" applyBorder="1" applyAlignment="1" applyProtection="1">
      <alignment horizontal="right" vertical="center"/>
    </xf>
    <xf numFmtId="169" fontId="10" fillId="12" borderId="26" xfId="0" applyNumberFormat="1" applyFont="1" applyFill="1" applyBorder="1" applyAlignment="1" applyProtection="1">
      <alignment horizontal="right" vertical="center"/>
    </xf>
    <xf numFmtId="2" fontId="8" fillId="6" borderId="0" xfId="0" applyNumberFormat="1" applyFont="1" applyFill="1" applyBorder="1" applyAlignment="1" applyProtection="1"/>
    <xf numFmtId="2" fontId="8" fillId="6" borderId="38" xfId="0" applyNumberFormat="1" applyFont="1" applyFill="1" applyBorder="1" applyAlignment="1" applyProtection="1"/>
    <xf numFmtId="164" fontId="10" fillId="8" borderId="83" xfId="0" applyNumberFormat="1" applyFont="1" applyFill="1" applyBorder="1" applyAlignment="1" applyProtection="1">
      <alignment vertical="center" wrapText="1"/>
      <protection locked="0"/>
    </xf>
    <xf numFmtId="166" fontId="10" fillId="2" borderId="59" xfId="0" applyNumberFormat="1" applyFont="1" applyFill="1" applyBorder="1" applyAlignment="1" applyProtection="1">
      <alignment horizontal="right" vertical="center"/>
    </xf>
    <xf numFmtId="166" fontId="10" fillId="2" borderId="65" xfId="0" applyNumberFormat="1" applyFont="1" applyFill="1" applyBorder="1" applyAlignment="1" applyProtection="1">
      <alignment horizontal="right" vertical="center"/>
    </xf>
    <xf numFmtId="166" fontId="10" fillId="2" borderId="61" xfId="0" applyNumberFormat="1" applyFont="1" applyFill="1" applyBorder="1" applyAlignment="1" applyProtection="1">
      <alignment horizontal="right" vertical="center"/>
    </xf>
    <xf numFmtId="166" fontId="10" fillId="12" borderId="61" xfId="0" applyNumberFormat="1" applyFont="1" applyFill="1" applyBorder="1" applyAlignment="1" applyProtection="1">
      <alignment horizontal="right" vertical="center"/>
    </xf>
    <xf numFmtId="168" fontId="4" fillId="0" borderId="0" xfId="0" applyNumberFormat="1" applyFont="1" applyFill="1" applyProtection="1"/>
    <xf numFmtId="0" fontId="4" fillId="0" borderId="0" xfId="0" applyFont="1" applyFill="1" applyBorder="1" applyProtection="1"/>
    <xf numFmtId="164" fontId="10" fillId="11" borderId="84" xfId="0" applyNumberFormat="1" applyFont="1" applyFill="1" applyBorder="1" applyAlignment="1" applyProtection="1">
      <alignment vertical="center" wrapText="1"/>
      <protection locked="0"/>
    </xf>
    <xf numFmtId="164" fontId="10" fillId="11" borderId="85" xfId="0" applyNumberFormat="1" applyFont="1" applyFill="1" applyBorder="1" applyAlignment="1" applyProtection="1">
      <alignment vertical="center" wrapText="1"/>
      <protection locked="0"/>
    </xf>
    <xf numFmtId="164" fontId="10" fillId="8" borderId="84" xfId="0" applyNumberFormat="1" applyFont="1" applyFill="1" applyBorder="1" applyAlignment="1" applyProtection="1">
      <alignment vertical="center" wrapText="1"/>
      <protection locked="0"/>
    </xf>
    <xf numFmtId="164" fontId="10" fillId="8" borderId="85" xfId="0" applyNumberFormat="1" applyFont="1" applyFill="1" applyBorder="1" applyAlignment="1" applyProtection="1">
      <alignment vertical="center" wrapText="1"/>
      <protection locked="0"/>
    </xf>
    <xf numFmtId="166" fontId="10" fillId="2" borderId="70" xfId="0" applyNumberFormat="1" applyFont="1" applyFill="1" applyBorder="1" applyAlignment="1" applyProtection="1">
      <alignment horizontal="right" vertical="center"/>
    </xf>
    <xf numFmtId="166" fontId="10" fillId="2" borderId="71" xfId="0" applyNumberFormat="1" applyFont="1" applyFill="1" applyBorder="1" applyAlignment="1" applyProtection="1">
      <alignment horizontal="right" vertical="center"/>
    </xf>
    <xf numFmtId="166" fontId="10" fillId="2" borderId="29" xfId="0" applyNumberFormat="1" applyFont="1" applyFill="1" applyBorder="1" applyAlignment="1" applyProtection="1">
      <alignment horizontal="right" vertical="center"/>
    </xf>
    <xf numFmtId="166" fontId="10" fillId="12" borderId="29" xfId="0" applyNumberFormat="1" applyFont="1" applyFill="1" applyBorder="1" applyAlignment="1" applyProtection="1">
      <alignment horizontal="right" vertical="center"/>
    </xf>
    <xf numFmtId="0" fontId="8" fillId="13" borderId="28" xfId="0" applyFont="1" applyFill="1" applyBorder="1" applyAlignment="1" applyProtection="1">
      <alignment horizontal="right" wrapText="1"/>
    </xf>
    <xf numFmtId="164" fontId="8" fillId="13" borderId="86" xfId="1" applyNumberFormat="1" applyFont="1" applyFill="1" applyBorder="1" applyAlignment="1" applyProtection="1">
      <alignment horizontal="right" wrapText="1"/>
    </xf>
    <xf numFmtId="164" fontId="8" fillId="13" borderId="87" xfId="1" applyNumberFormat="1" applyFont="1" applyFill="1" applyBorder="1" applyAlignment="1" applyProtection="1">
      <alignment horizontal="right" wrapText="1"/>
    </xf>
    <xf numFmtId="164" fontId="8" fillId="13" borderId="88" xfId="1" applyNumberFormat="1" applyFont="1" applyFill="1" applyBorder="1" applyAlignment="1" applyProtection="1">
      <alignment horizontal="right" wrapText="1"/>
    </xf>
    <xf numFmtId="0" fontId="4" fillId="0" borderId="0" xfId="0" applyFont="1" applyFill="1" applyAlignment="1" applyProtection="1"/>
    <xf numFmtId="164" fontId="8" fillId="13" borderId="28" xfId="1" applyNumberFormat="1" applyFont="1" applyFill="1" applyBorder="1" applyAlignment="1" applyProtection="1">
      <alignment horizontal="right" wrapText="1"/>
    </xf>
    <xf numFmtId="164" fontId="8" fillId="13" borderId="89" xfId="1" applyNumberFormat="1" applyFont="1" applyFill="1" applyBorder="1" applyAlignment="1" applyProtection="1">
      <alignment horizontal="right" wrapText="1"/>
    </xf>
    <xf numFmtId="0" fontId="13" fillId="2" borderId="5" xfId="0" applyFont="1" applyFill="1" applyBorder="1" applyAlignment="1">
      <alignment vertical="center"/>
    </xf>
    <xf numFmtId="0" fontId="4" fillId="2" borderId="0" xfId="0" applyFont="1" applyFill="1" applyAlignment="1" applyProtection="1"/>
    <xf numFmtId="164" fontId="4" fillId="0" borderId="0" xfId="0" applyNumberFormat="1" applyFont="1"/>
    <xf numFmtId="164" fontId="8" fillId="13" borderId="1" xfId="1" applyNumberFormat="1" applyFont="1" applyFill="1" applyBorder="1" applyAlignment="1" applyProtection="1">
      <alignment horizontal="right" wrapText="1"/>
    </xf>
    <xf numFmtId="2" fontId="4" fillId="8" borderId="90" xfId="0" applyNumberFormat="1" applyFont="1" applyFill="1" applyBorder="1"/>
    <xf numFmtId="0" fontId="9" fillId="0" borderId="0" xfId="0" applyFont="1"/>
    <xf numFmtId="2" fontId="4" fillId="0" borderId="0" xfId="0" applyNumberFormat="1" applyFont="1"/>
    <xf numFmtId="0" fontId="9" fillId="0" borderId="0" xfId="0" applyFont="1" applyAlignment="1">
      <alignment vertical="center"/>
    </xf>
    <xf numFmtId="170" fontId="4" fillId="0" borderId="0" xfId="0" applyNumberFormat="1" applyFont="1" applyAlignment="1">
      <alignment vertical="center"/>
    </xf>
    <xf numFmtId="2" fontId="4" fillId="0" borderId="0" xfId="0" applyNumberFormat="1" applyFont="1" applyAlignment="1">
      <alignment vertical="center"/>
    </xf>
    <xf numFmtId="0" fontId="4" fillId="0" borderId="0" xfId="0" applyFont="1" applyAlignment="1">
      <alignment vertical="center"/>
    </xf>
    <xf numFmtId="0" fontId="8" fillId="6" borderId="91" xfId="0" applyFont="1" applyFill="1" applyBorder="1" applyAlignment="1" applyProtection="1">
      <alignment horizontal="left" vertical="center"/>
    </xf>
    <xf numFmtId="0" fontId="8" fillId="6" borderId="16" xfId="0" applyFont="1" applyFill="1" applyBorder="1" applyAlignment="1" applyProtection="1">
      <alignment horizontal="left" vertical="center"/>
    </xf>
    <xf numFmtId="0" fontId="8" fillId="6" borderId="7" xfId="0" applyFont="1" applyFill="1" applyBorder="1" applyAlignment="1" applyProtection="1">
      <alignment horizontal="left" vertical="center"/>
    </xf>
    <xf numFmtId="0" fontId="8" fillId="6" borderId="17" xfId="0" applyFont="1" applyFill="1" applyBorder="1" applyAlignment="1" applyProtection="1">
      <alignment horizontal="left" vertical="center"/>
    </xf>
    <xf numFmtId="171" fontId="4" fillId="0" borderId="0" xfId="0" applyNumberFormat="1" applyFont="1" applyAlignment="1">
      <alignment vertical="center"/>
    </xf>
    <xf numFmtId="0" fontId="4" fillId="6" borderId="92" xfId="0" applyFont="1" applyFill="1" applyBorder="1"/>
    <xf numFmtId="166" fontId="10" fillId="11" borderId="73" xfId="0" applyNumberFormat="1" applyFont="1" applyFill="1" applyBorder="1" applyAlignment="1" applyProtection="1">
      <alignment horizontal="right" vertical="center"/>
    </xf>
    <xf numFmtId="166" fontId="10" fillId="11" borderId="74" xfId="0" applyNumberFormat="1" applyFont="1" applyFill="1" applyBorder="1" applyAlignment="1" applyProtection="1">
      <alignment horizontal="right" vertical="center"/>
    </xf>
    <xf numFmtId="166" fontId="10" fillId="11" borderId="93" xfId="0" applyNumberFormat="1" applyFont="1" applyFill="1" applyBorder="1" applyAlignment="1" applyProtection="1">
      <alignment horizontal="right" vertical="center"/>
    </xf>
    <xf numFmtId="0" fontId="8" fillId="0" borderId="0" xfId="0" applyFont="1" applyFill="1" applyBorder="1" applyAlignment="1" applyProtection="1">
      <alignment horizontal="left"/>
    </xf>
    <xf numFmtId="0" fontId="4" fillId="6" borderId="41" xfId="0" applyFont="1" applyFill="1" applyBorder="1"/>
    <xf numFmtId="10" fontId="4" fillId="2" borderId="0" xfId="0" applyNumberFormat="1" applyFont="1" applyFill="1" applyProtection="1"/>
    <xf numFmtId="0" fontId="8" fillId="2" borderId="91" xfId="0" applyFont="1" applyFill="1" applyBorder="1" applyAlignment="1" applyProtection="1">
      <alignment horizontal="left"/>
    </xf>
    <xf numFmtId="0" fontId="8" fillId="2" borderId="16" xfId="0" applyFont="1" applyFill="1" applyBorder="1" applyAlignment="1" applyProtection="1">
      <alignment horizontal="left"/>
    </xf>
    <xf numFmtId="0" fontId="9" fillId="10" borderId="97" xfId="0" applyFont="1" applyFill="1" applyBorder="1" applyAlignment="1" applyProtection="1">
      <alignment horizontal="center" vertical="center"/>
    </xf>
    <xf numFmtId="0" fontId="9" fillId="11" borderId="99" xfId="0" applyFont="1" applyFill="1" applyBorder="1" applyAlignment="1" applyProtection="1"/>
    <xf numFmtId="0" fontId="8" fillId="2" borderId="5" xfId="0" applyFont="1" applyFill="1" applyBorder="1" applyAlignment="1" applyProtection="1">
      <alignment horizontal="left"/>
    </xf>
    <xf numFmtId="0" fontId="8" fillId="2" borderId="0" xfId="0" applyFont="1" applyFill="1" applyBorder="1" applyAlignment="1" applyProtection="1">
      <alignment horizontal="left"/>
    </xf>
    <xf numFmtId="0" fontId="8" fillId="15" borderId="100" xfId="0" applyFont="1" applyFill="1" applyBorder="1" applyAlignment="1" applyProtection="1">
      <alignment horizontal="centerContinuous" vertical="center"/>
    </xf>
    <xf numFmtId="0" fontId="8" fillId="15" borderId="68" xfId="0" applyFont="1" applyFill="1" applyBorder="1" applyAlignment="1" applyProtection="1">
      <alignment horizontal="centerContinuous" vertical="center"/>
    </xf>
    <xf numFmtId="0" fontId="8" fillId="15" borderId="101" xfId="0" applyFont="1" applyFill="1" applyBorder="1" applyAlignment="1" applyProtection="1">
      <alignment horizontal="centerContinuous" vertical="center"/>
    </xf>
    <xf numFmtId="0" fontId="8" fillId="15" borderId="102" xfId="0" applyFont="1" applyFill="1" applyBorder="1" applyAlignment="1" applyProtection="1">
      <alignment horizontal="centerContinuous" vertical="center"/>
    </xf>
    <xf numFmtId="0" fontId="8" fillId="15" borderId="103" xfId="0" applyFont="1" applyFill="1" applyBorder="1" applyAlignment="1" applyProtection="1">
      <alignment horizontal="centerContinuous" vertical="center"/>
    </xf>
    <xf numFmtId="0" fontId="4" fillId="15" borderId="104" xfId="0" applyFont="1" applyFill="1" applyBorder="1" applyAlignment="1">
      <alignment horizontal="centerContinuous"/>
    </xf>
    <xf numFmtId="0" fontId="8" fillId="10" borderId="105" xfId="0" applyFont="1" applyFill="1" applyBorder="1" applyAlignment="1" applyProtection="1">
      <alignment horizontal="right" vertical="center"/>
    </xf>
    <xf numFmtId="0" fontId="8" fillId="10" borderId="106" xfId="0" applyFont="1" applyFill="1" applyBorder="1" applyAlignment="1" applyProtection="1">
      <alignment horizontal="right" vertical="center"/>
    </xf>
    <xf numFmtId="0" fontId="8" fillId="14" borderId="106" xfId="0" applyFont="1" applyFill="1" applyBorder="1" applyAlignment="1" applyProtection="1">
      <alignment horizontal="right" vertical="center"/>
    </xf>
    <xf numFmtId="0" fontId="9" fillId="11" borderId="107" xfId="0" applyFont="1" applyFill="1" applyBorder="1" applyAlignment="1">
      <alignment horizontal="right"/>
    </xf>
    <xf numFmtId="166" fontId="10" fillId="16" borderId="0" xfId="0" applyNumberFormat="1" applyFont="1" applyFill="1" applyBorder="1" applyAlignment="1" applyProtection="1">
      <alignment horizontal="left" vertical="center"/>
    </xf>
    <xf numFmtId="166" fontId="10" fillId="2" borderId="73" xfId="0" applyNumberFormat="1" applyFont="1" applyFill="1" applyBorder="1" applyAlignment="1" applyProtection="1">
      <alignment horizontal="right" vertical="center"/>
    </xf>
    <xf numFmtId="166" fontId="10" fillId="2" borderId="25" xfId="0" applyNumberFormat="1" applyFont="1" applyFill="1" applyBorder="1" applyAlignment="1" applyProtection="1">
      <alignment horizontal="right" vertical="center"/>
    </xf>
    <xf numFmtId="166" fontId="10" fillId="2" borderId="76" xfId="0" applyNumberFormat="1" applyFont="1" applyFill="1" applyBorder="1" applyAlignment="1" applyProtection="1">
      <alignment horizontal="right" vertical="center"/>
    </xf>
    <xf numFmtId="166" fontId="10" fillId="2" borderId="108" xfId="0" applyNumberFormat="1" applyFont="1" applyFill="1" applyBorder="1" applyAlignment="1" applyProtection="1">
      <alignment horizontal="right" vertical="center"/>
    </xf>
    <xf numFmtId="166" fontId="10" fillId="16" borderId="0" xfId="0" applyNumberFormat="1" applyFont="1" applyFill="1" applyBorder="1" applyAlignment="1" applyProtection="1">
      <alignment horizontal="right" vertical="center"/>
    </xf>
    <xf numFmtId="166" fontId="10" fillId="16" borderId="16" xfId="0" applyNumberFormat="1" applyFont="1" applyFill="1" applyBorder="1" applyAlignment="1" applyProtection="1">
      <alignment horizontal="right" vertical="center"/>
    </xf>
    <xf numFmtId="0" fontId="4" fillId="11" borderId="17" xfId="0" applyFont="1" applyFill="1" applyBorder="1"/>
    <xf numFmtId="166" fontId="10" fillId="2" borderId="109" xfId="0" applyNumberFormat="1" applyFont="1" applyFill="1" applyBorder="1" applyAlignment="1" applyProtection="1">
      <alignment horizontal="right" vertical="center"/>
    </xf>
    <xf numFmtId="0" fontId="4" fillId="11" borderId="38" xfId="0" applyFont="1" applyFill="1" applyBorder="1"/>
    <xf numFmtId="166" fontId="10" fillId="2" borderId="27" xfId="0" applyNumberFormat="1" applyFont="1" applyFill="1" applyBorder="1" applyAlignment="1" applyProtection="1">
      <alignment horizontal="right" vertical="center"/>
    </xf>
    <xf numFmtId="166" fontId="10" fillId="2" borderId="62" xfId="0" applyNumberFormat="1" applyFont="1" applyFill="1" applyBorder="1" applyAlignment="1" applyProtection="1">
      <alignment horizontal="right" vertical="center"/>
    </xf>
    <xf numFmtId="166" fontId="10" fillId="2" borderId="110" xfId="0" applyNumberFormat="1" applyFont="1" applyFill="1" applyBorder="1" applyAlignment="1" applyProtection="1">
      <alignment horizontal="right" vertical="center"/>
    </xf>
    <xf numFmtId="166" fontId="10" fillId="2" borderId="111" xfId="0" applyNumberFormat="1" applyFont="1" applyFill="1" applyBorder="1" applyAlignment="1" applyProtection="1">
      <alignment horizontal="right" vertical="center"/>
    </xf>
    <xf numFmtId="166" fontId="10" fillId="16" borderId="92" xfId="0" applyNumberFormat="1" applyFont="1" applyFill="1" applyBorder="1" applyAlignment="1" applyProtection="1">
      <alignment horizontal="right" vertical="center"/>
    </xf>
    <xf numFmtId="166" fontId="10" fillId="2" borderId="112" xfId="0" applyNumberFormat="1" applyFont="1" applyFill="1" applyBorder="1" applyAlignment="1" applyProtection="1">
      <alignment horizontal="right" vertical="center"/>
    </xf>
    <xf numFmtId="166" fontId="10" fillId="2" borderId="113" xfId="0" applyNumberFormat="1" applyFont="1" applyFill="1" applyBorder="1" applyAlignment="1" applyProtection="1">
      <alignment horizontal="right" vertical="center"/>
    </xf>
    <xf numFmtId="0" fontId="4" fillId="0" borderId="0" xfId="0" applyFont="1" applyAlignment="1" applyProtection="1">
      <alignment horizontal="left"/>
    </xf>
    <xf numFmtId="0" fontId="4" fillId="0" borderId="0" xfId="0" applyFont="1" applyAlignment="1" applyProtection="1">
      <alignment horizontal="left" wrapText="1"/>
    </xf>
    <xf numFmtId="166" fontId="10" fillId="2" borderId="114" xfId="0" applyNumberFormat="1" applyFont="1" applyFill="1" applyBorder="1" applyAlignment="1" applyProtection="1">
      <alignment horizontal="right" vertical="center"/>
    </xf>
    <xf numFmtId="0" fontId="4" fillId="11" borderId="115" xfId="0" applyFont="1" applyFill="1" applyBorder="1"/>
    <xf numFmtId="166" fontId="10" fillId="16" borderId="41" xfId="0" applyNumberFormat="1" applyFont="1" applyFill="1" applyBorder="1" applyAlignment="1" applyProtection="1">
      <alignment horizontal="right" vertical="center"/>
    </xf>
    <xf numFmtId="166" fontId="10" fillId="2" borderId="30" xfId="0" applyNumberFormat="1" applyFont="1" applyFill="1" applyBorder="1" applyAlignment="1" applyProtection="1">
      <alignment horizontal="right" vertical="center"/>
    </xf>
    <xf numFmtId="166" fontId="10" fillId="2" borderId="116" xfId="0" applyNumberFormat="1" applyFont="1" applyFill="1" applyBorder="1" applyAlignment="1" applyProtection="1">
      <alignment horizontal="right" vertical="center"/>
    </xf>
    <xf numFmtId="0" fontId="12" fillId="17" borderId="2" xfId="0" applyFont="1" applyFill="1" applyBorder="1" applyAlignment="1" applyProtection="1"/>
    <xf numFmtId="0" fontId="12" fillId="17" borderId="3" xfId="0" applyFont="1" applyFill="1" applyBorder="1" applyAlignment="1" applyProtection="1">
      <alignment wrapText="1"/>
    </xf>
    <xf numFmtId="166" fontId="12" fillId="17" borderId="3" xfId="0" applyNumberFormat="1" applyFont="1" applyFill="1" applyBorder="1" applyAlignment="1" applyProtection="1">
      <alignment horizontal="right"/>
    </xf>
    <xf numFmtId="166" fontId="12" fillId="17" borderId="40" xfId="0" applyNumberFormat="1" applyFont="1" applyFill="1" applyBorder="1" applyAlignment="1" applyProtection="1">
      <alignment horizontal="right"/>
    </xf>
    <xf numFmtId="166" fontId="12" fillId="17" borderId="117" xfId="0" applyNumberFormat="1" applyFont="1" applyFill="1" applyBorder="1" applyAlignment="1" applyProtection="1">
      <alignment horizontal="right"/>
    </xf>
    <xf numFmtId="166" fontId="12" fillId="17" borderId="118" xfId="0" applyNumberFormat="1" applyFont="1" applyFill="1" applyBorder="1" applyAlignment="1" applyProtection="1">
      <alignment horizontal="right"/>
    </xf>
    <xf numFmtId="166" fontId="12" fillId="17" borderId="2" xfId="0" applyNumberFormat="1" applyFont="1" applyFill="1" applyBorder="1" applyAlignment="1" applyProtection="1">
      <alignment horizontal="right"/>
    </xf>
    <xf numFmtId="166" fontId="12" fillId="17" borderId="1" xfId="0" applyNumberFormat="1" applyFont="1" applyFill="1" applyBorder="1" applyAlignment="1" applyProtection="1">
      <alignment horizontal="right"/>
    </xf>
    <xf numFmtId="0" fontId="8" fillId="2" borderId="3" xfId="0" applyFont="1" applyFill="1" applyBorder="1" applyAlignment="1" applyProtection="1">
      <alignment horizontal="left" wrapText="1"/>
    </xf>
    <xf numFmtId="166" fontId="8" fillId="2" borderId="3" xfId="0" applyNumberFormat="1" applyFont="1" applyFill="1" applyBorder="1" applyAlignment="1" applyProtection="1">
      <alignment horizontal="right" vertical="center"/>
    </xf>
    <xf numFmtId="0" fontId="12" fillId="17" borderId="2" xfId="0" applyFont="1" applyFill="1" applyBorder="1" applyAlignment="1" applyProtection="1">
      <alignment vertical="center"/>
    </xf>
    <xf numFmtId="0" fontId="12" fillId="17" borderId="3" xfId="0" applyFont="1" applyFill="1" applyBorder="1" applyAlignment="1" applyProtection="1">
      <alignment vertical="center"/>
    </xf>
    <xf numFmtId="2" fontId="8" fillId="17" borderId="3" xfId="0" applyNumberFormat="1" applyFont="1" applyFill="1" applyBorder="1" applyAlignment="1" applyProtection="1">
      <alignment horizontal="right"/>
    </xf>
    <xf numFmtId="167" fontId="10" fillId="8" borderId="119" xfId="7" applyFont="1" applyFill="1" applyBorder="1" applyAlignment="1" applyProtection="1">
      <alignment vertical="center" wrapText="1"/>
      <protection locked="0"/>
    </xf>
    <xf numFmtId="166" fontId="12" fillId="17" borderId="120" xfId="0" applyNumberFormat="1" applyFont="1" applyFill="1" applyBorder="1" applyAlignment="1" applyProtection="1">
      <alignment horizontal="right" vertical="center"/>
    </xf>
    <xf numFmtId="166" fontId="12" fillId="17" borderId="121" xfId="0" applyNumberFormat="1" applyFont="1" applyFill="1" applyBorder="1" applyAlignment="1" applyProtection="1">
      <alignment horizontal="right" vertical="center"/>
    </xf>
    <xf numFmtId="166" fontId="12" fillId="17" borderId="3" xfId="0" applyNumberFormat="1" applyFont="1" applyFill="1" applyBorder="1" applyAlignment="1" applyProtection="1">
      <alignment horizontal="right" vertical="center"/>
    </xf>
    <xf numFmtId="0" fontId="10" fillId="0" borderId="0" xfId="0" applyFont="1" applyAlignment="1" applyProtection="1">
      <alignment horizontal="left"/>
    </xf>
    <xf numFmtId="0" fontId="17" fillId="0" borderId="0" xfId="0" applyFont="1" applyFill="1" applyAlignment="1" applyProtection="1">
      <alignment horizontal="center" wrapText="1"/>
    </xf>
    <xf numFmtId="0" fontId="18" fillId="0" borderId="0" xfId="0" applyFont="1" applyProtection="1"/>
    <xf numFmtId="0" fontId="10" fillId="0" borderId="91" xfId="0" applyFont="1" applyBorder="1" applyAlignment="1" applyProtection="1">
      <alignment horizontal="left"/>
    </xf>
    <xf numFmtId="0" fontId="10" fillId="0" borderId="16" xfId="0" applyFont="1" applyBorder="1" applyAlignment="1" applyProtection="1">
      <alignment horizontal="left"/>
    </xf>
    <xf numFmtId="0" fontId="8" fillId="10" borderId="48" xfId="0" applyFont="1" applyFill="1" applyBorder="1" applyAlignment="1" applyProtection="1">
      <alignment horizontal="right" vertical="center"/>
    </xf>
    <xf numFmtId="0" fontId="8" fillId="14" borderId="51" xfId="0" applyFont="1" applyFill="1" applyBorder="1" applyAlignment="1" applyProtection="1">
      <alignment horizontal="right" vertical="center"/>
    </xf>
    <xf numFmtId="0" fontId="9" fillId="11" borderId="122" xfId="0" applyFont="1" applyFill="1" applyBorder="1" applyAlignment="1">
      <alignment horizontal="right"/>
    </xf>
    <xf numFmtId="166" fontId="10" fillId="2" borderId="1" xfId="0" applyNumberFormat="1" applyFont="1" applyFill="1" applyBorder="1" applyAlignment="1" applyProtection="1">
      <alignment horizontal="right" vertical="center"/>
    </xf>
    <xf numFmtId="166" fontId="4" fillId="0" borderId="1" xfId="0" applyNumberFormat="1" applyFont="1" applyBorder="1" applyProtection="1"/>
    <xf numFmtId="0" fontId="4" fillId="11" borderId="42" xfId="0" applyFont="1" applyFill="1" applyBorder="1"/>
    <xf numFmtId="10" fontId="10" fillId="8" borderId="119" xfId="1" applyNumberFormat="1" applyFont="1" applyFill="1" applyBorder="1" applyAlignment="1" applyProtection="1">
      <alignment vertical="center" wrapText="1"/>
      <protection locked="0"/>
    </xf>
    <xf numFmtId="0" fontId="4" fillId="2" borderId="0" xfId="0" applyFont="1" applyFill="1" applyAlignment="1" applyProtection="1">
      <alignment horizontal="left" vertical="center"/>
    </xf>
    <xf numFmtId="0" fontId="12" fillId="0" borderId="0" xfId="0" applyFont="1" applyFill="1" applyBorder="1" applyAlignment="1" applyProtection="1">
      <alignment horizontal="left" vertical="center"/>
    </xf>
    <xf numFmtId="0" fontId="10" fillId="0" borderId="0" xfId="0" applyFont="1" applyAlignment="1" applyProtection="1"/>
    <xf numFmtId="166" fontId="4" fillId="2" borderId="0" xfId="0" applyNumberFormat="1" applyFont="1" applyFill="1" applyAlignment="1" applyProtection="1">
      <alignment vertical="center"/>
    </xf>
    <xf numFmtId="0" fontId="10" fillId="0" borderId="0" xfId="0" applyFont="1" applyProtection="1"/>
    <xf numFmtId="0" fontId="3" fillId="0" borderId="0" xfId="0" applyFont="1" applyAlignment="1" applyProtection="1"/>
    <xf numFmtId="0" fontId="19" fillId="0" borderId="0" xfId="0" applyFont="1" applyAlignment="1" applyProtection="1">
      <alignment horizontal="left"/>
    </xf>
    <xf numFmtId="0" fontId="2" fillId="0" borderId="0" xfId="0" applyFont="1" applyProtection="1"/>
    <xf numFmtId="0" fontId="0" fillId="0" borderId="0" xfId="0" applyProtection="1"/>
    <xf numFmtId="0" fontId="3" fillId="0" borderId="0" xfId="0" applyFont="1" applyAlignment="1" applyProtection="1">
      <alignment horizontal="left"/>
    </xf>
    <xf numFmtId="0" fontId="0" fillId="2" borderId="0" xfId="0" applyFill="1" applyAlignment="1" applyProtection="1"/>
    <xf numFmtId="0" fontId="0" fillId="0" borderId="0" xfId="0" applyAlignment="1" applyProtection="1"/>
    <xf numFmtId="166" fontId="4" fillId="2" borderId="0" xfId="0" applyNumberFormat="1" applyFont="1" applyFill="1" applyAlignment="1" applyProtection="1"/>
    <xf numFmtId="0" fontId="9" fillId="8" borderId="17" xfId="0" applyNumberFormat="1" applyFont="1" applyFill="1" applyBorder="1" applyAlignment="1" applyProtection="1">
      <alignment horizontal="right"/>
    </xf>
    <xf numFmtId="164" fontId="10" fillId="18" borderId="38" xfId="0" applyNumberFormat="1" applyFont="1" applyFill="1" applyBorder="1" applyAlignment="1" applyProtection="1"/>
    <xf numFmtId="164" fontId="10" fillId="18" borderId="64" xfId="0" applyNumberFormat="1" applyFont="1" applyFill="1" applyBorder="1" applyAlignment="1" applyProtection="1">
      <alignment vertical="center" wrapText="1"/>
      <protection locked="0"/>
    </xf>
    <xf numFmtId="164" fontId="10" fillId="18" borderId="69" xfId="0" applyNumberFormat="1" applyFont="1" applyFill="1" applyBorder="1" applyAlignment="1" applyProtection="1">
      <alignment vertical="center" wrapText="1"/>
      <protection locked="0"/>
    </xf>
    <xf numFmtId="164" fontId="10" fillId="18" borderId="53" xfId="0" applyNumberFormat="1" applyFont="1" applyFill="1" applyBorder="1" applyAlignment="1" applyProtection="1">
      <alignment vertical="center" wrapText="1"/>
      <protection locked="0"/>
    </xf>
    <xf numFmtId="164" fontId="10" fillId="18" borderId="58" xfId="0" applyNumberFormat="1" applyFont="1" applyFill="1" applyBorder="1" applyAlignment="1" applyProtection="1">
      <alignment vertical="center" wrapText="1"/>
      <protection locked="0"/>
    </xf>
    <xf numFmtId="164" fontId="10" fillId="18" borderId="85" xfId="0" applyNumberFormat="1" applyFont="1" applyFill="1" applyBorder="1" applyAlignment="1" applyProtection="1">
      <alignment vertical="center" wrapText="1"/>
      <protection locked="0"/>
    </xf>
    <xf numFmtId="0" fontId="10" fillId="0" borderId="18" xfId="0" applyFont="1" applyBorder="1" applyAlignment="1" applyProtection="1">
      <alignment horizontal="left" vertical="center" wrapText="1"/>
    </xf>
    <xf numFmtId="0" fontId="10" fillId="0" borderId="27" xfId="0" applyFont="1" applyBorder="1" applyAlignment="1" applyProtection="1">
      <alignment horizontal="left" vertical="center" wrapText="1"/>
    </xf>
    <xf numFmtId="164" fontId="10" fillId="19" borderId="57" xfId="0" applyNumberFormat="1" applyFont="1" applyFill="1" applyBorder="1" applyAlignment="1" applyProtection="1">
      <alignment vertical="center" wrapText="1"/>
      <protection locked="0"/>
    </xf>
    <xf numFmtId="164" fontId="8" fillId="7" borderId="6" xfId="0" applyNumberFormat="1" applyFont="1" applyFill="1" applyBorder="1" applyAlignment="1" applyProtection="1">
      <alignment horizontal="center" vertical="center"/>
    </xf>
    <xf numFmtId="164" fontId="8" fillId="7" borderId="7" xfId="0" applyNumberFormat="1" applyFont="1" applyFill="1" applyBorder="1" applyAlignment="1" applyProtection="1">
      <alignment horizontal="center" vertical="center"/>
    </xf>
    <xf numFmtId="0" fontId="8" fillId="9" borderId="6" xfId="0" applyFont="1" applyFill="1" applyBorder="1" applyAlignment="1" applyProtection="1">
      <alignment horizontal="center" vertical="center"/>
    </xf>
    <xf numFmtId="0" fontId="8" fillId="9" borderId="7" xfId="0" applyFont="1" applyFill="1" applyBorder="1" applyAlignment="1" applyProtection="1">
      <alignment horizontal="center" vertical="center"/>
    </xf>
    <xf numFmtId="0" fontId="8" fillId="9" borderId="32" xfId="0" applyFont="1" applyFill="1" applyBorder="1" applyAlignment="1" applyProtection="1">
      <alignment horizontal="center" vertical="center"/>
    </xf>
    <xf numFmtId="0" fontId="8" fillId="9" borderId="33" xfId="0" applyFont="1" applyFill="1" applyBorder="1" applyAlignment="1" applyProtection="1">
      <alignment horizontal="center" vertical="center"/>
    </xf>
    <xf numFmtId="0" fontId="8" fillId="9" borderId="8" xfId="0" applyFont="1" applyFill="1" applyBorder="1" applyAlignment="1" applyProtection="1">
      <alignment horizontal="center" vertical="center"/>
    </xf>
    <xf numFmtId="0" fontId="8" fillId="10" borderId="6" xfId="0" applyFont="1" applyFill="1" applyBorder="1" applyAlignment="1" applyProtection="1">
      <alignment horizontal="center" vertical="center"/>
    </xf>
    <xf numFmtId="0" fontId="8" fillId="10" borderId="7" xfId="0" applyFont="1" applyFill="1" applyBorder="1" applyAlignment="1" applyProtection="1">
      <alignment horizontal="center" vertical="center"/>
    </xf>
    <xf numFmtId="0" fontId="8" fillId="10" borderId="8" xfId="0" applyFont="1" applyFill="1" applyBorder="1" applyAlignment="1" applyProtection="1">
      <alignment horizontal="center" vertical="center"/>
    </xf>
    <xf numFmtId="0" fontId="9" fillId="6" borderId="34" xfId="0" applyFont="1" applyFill="1" applyBorder="1" applyAlignment="1" applyProtection="1">
      <alignment horizontal="center"/>
    </xf>
    <xf numFmtId="0" fontId="9" fillId="6" borderId="35" xfId="0" applyFont="1" applyFill="1" applyBorder="1" applyAlignment="1" applyProtection="1">
      <alignment horizontal="center"/>
    </xf>
    <xf numFmtId="0" fontId="9" fillId="6" borderId="36" xfId="0" applyFont="1" applyFill="1" applyBorder="1" applyAlignment="1" applyProtection="1">
      <alignment horizontal="center"/>
    </xf>
    <xf numFmtId="0" fontId="9" fillId="10" borderId="37" xfId="0" applyFont="1" applyFill="1" applyBorder="1" applyAlignment="1" applyProtection="1">
      <alignment horizontal="center"/>
    </xf>
    <xf numFmtId="0" fontId="9" fillId="10" borderId="0" xfId="0" applyFont="1" applyFill="1" applyBorder="1" applyAlignment="1" applyProtection="1">
      <alignment horizontal="center"/>
    </xf>
    <xf numFmtId="0" fontId="9" fillId="10" borderId="38" xfId="0" applyFont="1" applyFill="1" applyBorder="1" applyAlignment="1" applyProtection="1">
      <alignment horizontal="center"/>
    </xf>
    <xf numFmtId="0" fontId="9" fillId="6" borderId="28" xfId="0" applyFont="1" applyFill="1" applyBorder="1" applyAlignment="1" applyProtection="1">
      <alignment horizontal="center"/>
    </xf>
    <xf numFmtId="0" fontId="9" fillId="6" borderId="39" xfId="0" applyFont="1" applyFill="1" applyBorder="1" applyAlignment="1" applyProtection="1">
      <alignment horizontal="center"/>
    </xf>
    <xf numFmtId="0" fontId="9" fillId="10" borderId="40" xfId="0" applyFont="1" applyFill="1" applyBorder="1" applyAlignment="1" applyProtection="1">
      <alignment horizontal="center"/>
    </xf>
    <xf numFmtId="0" fontId="9" fillId="10" borderId="41" xfId="0" applyFont="1" applyFill="1" applyBorder="1" applyAlignment="1" applyProtection="1">
      <alignment horizontal="center"/>
    </xf>
    <xf numFmtId="0" fontId="9" fillId="10" borderId="42" xfId="0" applyFont="1" applyFill="1" applyBorder="1" applyAlignment="1" applyProtection="1">
      <alignment horizontal="center"/>
    </xf>
    <xf numFmtId="0" fontId="8" fillId="6" borderId="6" xfId="0" applyFont="1" applyFill="1" applyBorder="1" applyAlignment="1" applyProtection="1">
      <alignment horizontal="center" vertical="center"/>
    </xf>
    <xf numFmtId="0" fontId="8" fillId="6" borderId="7" xfId="0" applyFont="1" applyFill="1" applyBorder="1" applyAlignment="1" applyProtection="1">
      <alignment horizontal="center" vertical="center"/>
    </xf>
    <xf numFmtId="0" fontId="8" fillId="6" borderId="8" xfId="0" applyFont="1" applyFill="1" applyBorder="1" applyAlignment="1" applyProtection="1">
      <alignment horizontal="center" vertical="center"/>
    </xf>
    <xf numFmtId="0" fontId="9" fillId="6" borderId="75" xfId="0" applyFont="1" applyFill="1" applyBorder="1" applyAlignment="1" applyProtection="1">
      <alignment horizontal="center"/>
    </xf>
    <xf numFmtId="0" fontId="9" fillId="6" borderId="76" xfId="0" applyFont="1" applyFill="1" applyBorder="1" applyAlignment="1" applyProtection="1">
      <alignment horizontal="center"/>
    </xf>
    <xf numFmtId="0" fontId="9" fillId="6" borderId="55" xfId="0" applyFont="1" applyFill="1" applyBorder="1" applyAlignment="1" applyProtection="1">
      <alignment horizontal="center"/>
    </xf>
    <xf numFmtId="0" fontId="9" fillId="10" borderId="77" xfId="0" applyFont="1" applyFill="1" applyBorder="1" applyAlignment="1" applyProtection="1">
      <alignment horizontal="center"/>
    </xf>
    <xf numFmtId="0" fontId="9" fillId="10" borderId="35" xfId="0" applyFont="1" applyFill="1" applyBorder="1" applyAlignment="1" applyProtection="1">
      <alignment horizontal="center"/>
    </xf>
    <xf numFmtId="0" fontId="9" fillId="10" borderId="78" xfId="0" applyFont="1" applyFill="1" applyBorder="1" applyAlignment="1" applyProtection="1">
      <alignment horizontal="center"/>
    </xf>
    <xf numFmtId="0" fontId="9" fillId="14" borderId="96" xfId="0" applyFont="1" applyFill="1" applyBorder="1" applyAlignment="1" applyProtection="1">
      <alignment horizontal="center" vertical="center" wrapText="1"/>
    </xf>
    <xf numFmtId="0" fontId="9" fillId="14" borderId="98" xfId="0" applyFont="1" applyFill="1" applyBorder="1" applyAlignment="1" applyProtection="1">
      <alignment horizontal="center" vertical="center" wrapText="1"/>
    </xf>
    <xf numFmtId="0" fontId="10" fillId="2" borderId="59" xfId="0" applyFont="1" applyFill="1" applyBorder="1" applyAlignment="1" applyProtection="1">
      <alignment horizontal="center"/>
    </xf>
    <xf numFmtId="0" fontId="10" fillId="2" borderId="60" xfId="0" applyFont="1" applyFill="1" applyBorder="1" applyAlignment="1" applyProtection="1">
      <alignment horizontal="center"/>
    </xf>
    <xf numFmtId="0" fontId="10" fillId="2" borderId="70" xfId="0" applyFont="1" applyFill="1" applyBorder="1" applyAlignment="1" applyProtection="1">
      <alignment horizontal="center"/>
    </xf>
    <xf numFmtId="0" fontId="10" fillId="2" borderId="123" xfId="0" applyFont="1" applyFill="1" applyBorder="1" applyAlignment="1" applyProtection="1">
      <alignment horizontal="center"/>
    </xf>
    <xf numFmtId="0" fontId="9" fillId="10" borderId="94" xfId="0" applyFont="1" applyFill="1" applyBorder="1" applyAlignment="1" applyProtection="1">
      <alignment horizontal="center" vertical="center"/>
    </xf>
    <xf numFmtId="0" fontId="9" fillId="10" borderId="95" xfId="0" applyFont="1" applyFill="1" applyBorder="1" applyAlignment="1" applyProtection="1">
      <alignment horizontal="center" vertical="center"/>
    </xf>
    <xf numFmtId="0" fontId="9" fillId="10" borderId="96" xfId="0" applyFont="1" applyFill="1" applyBorder="1" applyAlignment="1" applyProtection="1">
      <alignment horizontal="center" vertical="center"/>
    </xf>
  </cellXfs>
  <cellStyles count="8">
    <cellStyle name="Comma 10" xfId="7"/>
    <cellStyle name="dms_TopHeader" xfId="3"/>
    <cellStyle name="Normal" xfId="0" builtinId="0"/>
    <cellStyle name="Normal 10" xfId="2"/>
    <cellStyle name="Normal 3 5" xfId="6"/>
    <cellStyle name="Percent" xfId="1" builtinId="5"/>
    <cellStyle name="TableLvl2" xfId="4"/>
    <cellStyle name="TableLvl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89"/>
  <sheetViews>
    <sheetView showGridLines="0" tabSelected="1" zoomScale="69" workbookViewId="0">
      <selection activeCell="G55" sqref="G55"/>
    </sheetView>
  </sheetViews>
  <sheetFormatPr defaultColWidth="9.140625" defaultRowHeight="15" x14ac:dyDescent="0.25"/>
  <cols>
    <col min="1" max="1" width="6" style="1" customWidth="1"/>
    <col min="2" max="2" width="65.7109375" style="4" customWidth="1"/>
    <col min="3" max="28" width="12.28515625" style="4" customWidth="1"/>
    <col min="29" max="16384" width="9.140625" style="4"/>
  </cols>
  <sheetData>
    <row r="1" spans="1:28" ht="30" customHeight="1" x14ac:dyDescent="0.25">
      <c r="B1" s="5" t="s">
        <v>53</v>
      </c>
      <c r="C1" s="6"/>
      <c r="D1" s="6"/>
      <c r="E1" s="6"/>
      <c r="F1" s="6"/>
      <c r="G1" s="3"/>
      <c r="H1" s="3"/>
      <c r="I1" s="3"/>
      <c r="J1" s="3"/>
      <c r="K1" s="3"/>
      <c r="L1" s="3"/>
      <c r="M1" s="3"/>
      <c r="N1" s="3"/>
      <c r="O1" s="3"/>
      <c r="P1" s="3"/>
      <c r="Q1" s="3"/>
      <c r="R1" s="3"/>
      <c r="S1" s="3"/>
      <c r="T1" s="3"/>
      <c r="U1" s="3"/>
      <c r="V1" s="3"/>
      <c r="W1" s="3"/>
      <c r="X1" s="3"/>
      <c r="Y1" s="3"/>
      <c r="Z1" s="3"/>
      <c r="AA1" s="3"/>
      <c r="AB1" s="3"/>
    </row>
    <row r="2" spans="1:28" ht="30" customHeight="1" x14ac:dyDescent="0.25">
      <c r="B2" s="5" t="s">
        <v>48</v>
      </c>
      <c r="C2" s="6"/>
      <c r="D2" s="6"/>
      <c r="E2" s="6"/>
      <c r="F2" s="6"/>
      <c r="G2" s="3"/>
      <c r="H2" s="3"/>
      <c r="I2" s="3"/>
      <c r="J2" s="3"/>
      <c r="K2" s="3"/>
      <c r="L2" s="3"/>
      <c r="M2" s="3"/>
      <c r="N2" s="3"/>
      <c r="O2" s="3"/>
      <c r="P2" s="3"/>
      <c r="Q2" s="3"/>
      <c r="R2" s="3"/>
      <c r="S2" s="3"/>
      <c r="T2" s="3"/>
      <c r="U2" s="3"/>
      <c r="V2" s="3"/>
      <c r="W2" s="3"/>
      <c r="X2" s="3"/>
      <c r="Y2" s="3"/>
      <c r="Z2" s="3"/>
      <c r="AA2" s="3"/>
      <c r="AB2" s="3"/>
    </row>
    <row r="3" spans="1:28" ht="30" customHeight="1" x14ac:dyDescent="0.25">
      <c r="B3" s="7" t="s">
        <v>47</v>
      </c>
      <c r="C3" s="2"/>
      <c r="D3" s="2"/>
      <c r="E3" s="2"/>
      <c r="F3" s="2"/>
      <c r="G3" s="3"/>
      <c r="H3" s="3"/>
      <c r="I3" s="3"/>
      <c r="J3" s="3"/>
      <c r="K3" s="3"/>
      <c r="L3" s="3"/>
      <c r="M3" s="3"/>
      <c r="N3" s="3"/>
      <c r="O3" s="3"/>
      <c r="P3" s="3"/>
      <c r="Q3" s="3"/>
      <c r="R3" s="3"/>
      <c r="S3" s="3"/>
      <c r="T3" s="3"/>
      <c r="U3" s="3"/>
      <c r="V3" s="3"/>
      <c r="W3" s="3"/>
      <c r="X3" s="3"/>
      <c r="Y3" s="3"/>
      <c r="Z3" s="3"/>
      <c r="AA3" s="3"/>
      <c r="AB3" s="3"/>
    </row>
    <row r="4" spans="1:28" ht="30" customHeight="1" x14ac:dyDescent="0.25">
      <c r="B4" s="8" t="s">
        <v>0</v>
      </c>
      <c r="C4" s="8"/>
      <c r="D4" s="8"/>
      <c r="E4" s="8"/>
      <c r="F4" s="8"/>
      <c r="G4" s="8"/>
      <c r="H4" s="8"/>
      <c r="I4" s="8"/>
      <c r="J4" s="8"/>
      <c r="K4" s="8"/>
      <c r="L4" s="8"/>
      <c r="M4" s="8"/>
      <c r="N4" s="8"/>
      <c r="O4" s="8"/>
      <c r="P4" s="8"/>
      <c r="Q4" s="8"/>
      <c r="R4" s="8"/>
      <c r="S4" s="8"/>
      <c r="T4" s="8"/>
      <c r="U4" s="8"/>
      <c r="V4" s="8"/>
      <c r="W4" s="8"/>
      <c r="X4" s="8"/>
      <c r="Y4" s="8"/>
      <c r="Z4" s="8"/>
      <c r="AA4" s="8"/>
      <c r="AB4" s="8"/>
    </row>
    <row r="6" spans="1:28" s="10" customFormat="1" ht="15.75" thickBot="1" x14ac:dyDescent="0.3">
      <c r="A6" s="1"/>
      <c r="B6" s="9"/>
      <c r="C6" s="9"/>
      <c r="D6" s="9"/>
      <c r="E6" s="9"/>
      <c r="F6" s="9"/>
      <c r="G6" s="9"/>
      <c r="H6" s="9"/>
      <c r="I6" s="9"/>
      <c r="J6" s="9"/>
      <c r="K6" s="9"/>
      <c r="L6" s="9"/>
      <c r="M6" s="9"/>
      <c r="N6" s="9"/>
      <c r="O6" s="9"/>
      <c r="Q6" s="11"/>
      <c r="R6" s="11"/>
      <c r="S6" s="11"/>
      <c r="T6" s="11"/>
      <c r="U6" s="11"/>
      <c r="V6" s="11"/>
    </row>
    <row r="7" spans="1:28" s="10" customFormat="1" ht="15.75" thickBot="1" x14ac:dyDescent="0.3">
      <c r="A7" s="1"/>
      <c r="B7" s="12" t="s">
        <v>1</v>
      </c>
      <c r="C7" s="13"/>
      <c r="D7" s="14"/>
      <c r="E7" s="14"/>
      <c r="F7" s="14"/>
      <c r="G7" s="14"/>
      <c r="H7" s="14"/>
      <c r="I7" s="14"/>
      <c r="J7" s="14"/>
      <c r="K7" s="14"/>
      <c r="L7" s="14"/>
      <c r="M7" s="14"/>
      <c r="N7" s="14"/>
      <c r="O7" s="15"/>
      <c r="Q7" s="11"/>
      <c r="R7" s="11"/>
      <c r="S7" s="11"/>
      <c r="T7" s="11"/>
      <c r="U7" s="11"/>
      <c r="V7" s="11"/>
    </row>
    <row r="8" spans="1:28" s="19" customFormat="1" x14ac:dyDescent="0.25">
      <c r="A8" s="1"/>
      <c r="B8" s="16"/>
      <c r="C8" s="278" t="s">
        <v>2</v>
      </c>
      <c r="D8" s="279"/>
      <c r="E8" s="279"/>
      <c r="F8" s="279"/>
      <c r="G8" s="279"/>
      <c r="H8" s="279"/>
      <c r="I8" s="279"/>
      <c r="J8" s="279"/>
      <c r="K8" s="279"/>
      <c r="L8" s="279"/>
      <c r="M8" s="279"/>
      <c r="N8" s="17" t="s">
        <v>3</v>
      </c>
      <c r="O8" s="18"/>
      <c r="P8" s="10"/>
      <c r="Q8" s="11"/>
      <c r="R8" s="11"/>
      <c r="S8" s="11"/>
      <c r="T8" s="11"/>
      <c r="U8" s="11"/>
      <c r="V8" s="11"/>
      <c r="W8" s="10"/>
      <c r="X8" s="10"/>
      <c r="Y8" s="10"/>
    </row>
    <row r="9" spans="1:28" s="23" customFormat="1" ht="15.75" thickBot="1" x14ac:dyDescent="0.3">
      <c r="A9" s="1"/>
      <c r="B9" s="16"/>
      <c r="C9" s="20">
        <v>2009</v>
      </c>
      <c r="D9" s="21">
        <v>2010</v>
      </c>
      <c r="E9" s="21">
        <v>2011</v>
      </c>
      <c r="F9" s="21">
        <v>2012</v>
      </c>
      <c r="G9" s="21">
        <v>2013</v>
      </c>
      <c r="H9" s="21">
        <v>2014</v>
      </c>
      <c r="I9" s="21">
        <v>2015</v>
      </c>
      <c r="J9" s="21">
        <v>2016</v>
      </c>
      <c r="K9" s="21">
        <v>2017</v>
      </c>
      <c r="L9" s="21">
        <v>2018</v>
      </c>
      <c r="M9" s="21">
        <v>2019</v>
      </c>
      <c r="N9" s="21">
        <v>2020</v>
      </c>
      <c r="O9" s="22" t="s">
        <v>4</v>
      </c>
      <c r="P9" s="10"/>
      <c r="Q9" s="11"/>
      <c r="R9" s="11"/>
      <c r="S9" s="11"/>
      <c r="T9" s="11"/>
      <c r="U9" s="11"/>
      <c r="V9" s="11"/>
      <c r="W9" s="10"/>
      <c r="X9" s="10"/>
      <c r="Y9" s="10"/>
    </row>
    <row r="10" spans="1:28" s="23" customFormat="1" x14ac:dyDescent="0.25">
      <c r="A10" s="1"/>
      <c r="B10" s="24" t="s">
        <v>5</v>
      </c>
      <c r="C10" s="25"/>
      <c r="D10" s="26">
        <v>174</v>
      </c>
      <c r="E10" s="27">
        <v>179.4</v>
      </c>
      <c r="F10" s="28"/>
      <c r="G10" s="28"/>
      <c r="H10" s="28"/>
      <c r="I10" s="28"/>
      <c r="J10" s="29"/>
      <c r="K10" s="29"/>
      <c r="L10" s="29"/>
      <c r="M10" s="29"/>
      <c r="N10" s="29"/>
      <c r="O10" s="30"/>
      <c r="P10" s="10"/>
      <c r="Q10" s="11"/>
      <c r="R10" s="11"/>
      <c r="S10" s="11"/>
      <c r="T10" s="11"/>
      <c r="U10" s="11"/>
      <c r="V10" s="11"/>
      <c r="W10" s="10"/>
      <c r="X10" s="10"/>
      <c r="Y10" s="10"/>
    </row>
    <row r="11" spans="1:28" s="23" customFormat="1" x14ac:dyDescent="0.25">
      <c r="A11" s="1"/>
      <c r="B11" s="31" t="s">
        <v>6</v>
      </c>
      <c r="C11" s="32"/>
      <c r="D11" s="33"/>
      <c r="E11" s="34">
        <v>99.8</v>
      </c>
      <c r="F11" s="34">
        <v>102</v>
      </c>
      <c r="G11" s="34">
        <v>104.8</v>
      </c>
      <c r="H11" s="34">
        <v>106.6</v>
      </c>
      <c r="I11" s="35">
        <v>108.4</v>
      </c>
      <c r="J11" s="35">
        <v>110</v>
      </c>
      <c r="K11" s="35">
        <v>112.1</v>
      </c>
      <c r="L11" s="35">
        <v>114.1</v>
      </c>
      <c r="M11" s="35">
        <v>116.2</v>
      </c>
      <c r="N11" s="35">
        <f>M11*1.0125</f>
        <v>117.6525</v>
      </c>
      <c r="O11" s="36">
        <f>114.4*(1+3%)</f>
        <v>117.83200000000001</v>
      </c>
      <c r="P11" s="10"/>
      <c r="Q11" s="11"/>
      <c r="R11" s="11"/>
      <c r="S11" s="11"/>
      <c r="T11" s="11"/>
      <c r="U11" s="11"/>
      <c r="V11" s="11"/>
      <c r="W11" s="10"/>
      <c r="X11" s="10"/>
      <c r="Y11" s="10"/>
    </row>
    <row r="12" spans="1:28" s="23" customFormat="1" x14ac:dyDescent="0.25">
      <c r="A12" s="1"/>
      <c r="B12" s="37" t="s">
        <v>7</v>
      </c>
      <c r="C12" s="38"/>
      <c r="D12" s="39"/>
      <c r="E12" s="40">
        <f t="shared" ref="E12" si="0">E10/D10-1</f>
        <v>3.1034482758620641E-2</v>
      </c>
      <c r="F12" s="40">
        <f t="shared" ref="F12:L12" si="1">+F11/E11-1</f>
        <v>2.2044088176352838E-2</v>
      </c>
      <c r="G12" s="40">
        <f t="shared" si="1"/>
        <v>2.7450980392156765E-2</v>
      </c>
      <c r="H12" s="40">
        <f t="shared" si="1"/>
        <v>1.7175572519083859E-2</v>
      </c>
      <c r="I12" s="40">
        <f t="shared" si="1"/>
        <v>1.6885553470919357E-2</v>
      </c>
      <c r="J12" s="40">
        <f t="shared" si="1"/>
        <v>1.4760147601476037E-2</v>
      </c>
      <c r="K12" s="40">
        <f t="shared" si="1"/>
        <v>1.9090909090909047E-2</v>
      </c>
      <c r="L12" s="40">
        <f t="shared" si="1"/>
        <v>1.7841213202497874E-2</v>
      </c>
      <c r="M12" s="40">
        <f>+M11/L11-1</f>
        <v>1.8404907975460238E-2</v>
      </c>
      <c r="N12" s="40">
        <f>+N11/M11-1</f>
        <v>1.2499999999999956E-2</v>
      </c>
      <c r="O12" s="41">
        <f>+O11/N11-1</f>
        <v>1.5256794373259552E-3</v>
      </c>
      <c r="P12" s="10"/>
      <c r="Q12" s="11"/>
      <c r="R12" s="11"/>
      <c r="S12" s="11"/>
      <c r="T12" s="11"/>
      <c r="U12" s="11"/>
      <c r="V12" s="11"/>
      <c r="W12" s="10"/>
      <c r="X12" s="10"/>
      <c r="Y12" s="10"/>
    </row>
    <row r="13" spans="1:28" s="23" customFormat="1" ht="15.75" thickBot="1" x14ac:dyDescent="0.3">
      <c r="A13" s="1"/>
      <c r="B13" s="42" t="s">
        <v>8</v>
      </c>
      <c r="C13" s="43"/>
      <c r="D13" s="44">
        <f>E13/(1+E12)</f>
        <v>0.82147452832909207</v>
      </c>
      <c r="E13" s="45">
        <f t="shared" ref="E13:K13" si="2">F13/(1+F12)</f>
        <v>0.8469685654151673</v>
      </c>
      <c r="F13" s="45">
        <f t="shared" si="2"/>
        <v>0.86563921515377829</v>
      </c>
      <c r="G13" s="45">
        <f t="shared" si="2"/>
        <v>0.88940186027564661</v>
      </c>
      <c r="H13" s="45">
        <f t="shared" si="2"/>
        <v>0.90467784642541904</v>
      </c>
      <c r="I13" s="45">
        <f t="shared" si="2"/>
        <v>0.91995383257519159</v>
      </c>
      <c r="J13" s="45">
        <f t="shared" si="2"/>
        <v>0.93353248693054502</v>
      </c>
      <c r="K13" s="45">
        <f t="shared" si="2"/>
        <v>0.95135447077194635</v>
      </c>
      <c r="L13" s="45">
        <f>M13/(1+M12)</f>
        <v>0.96832778871613823</v>
      </c>
      <c r="M13" s="45">
        <f>N13/(1+N12)</f>
        <v>0.98614977255753966</v>
      </c>
      <c r="N13" s="45">
        <f>O13/(1+O12)</f>
        <v>0.99847664471450881</v>
      </c>
      <c r="O13" s="46">
        <v>1</v>
      </c>
      <c r="P13" s="10"/>
      <c r="Q13" s="11"/>
      <c r="R13" s="11"/>
      <c r="S13" s="11"/>
      <c r="T13" s="11"/>
      <c r="U13" s="11"/>
      <c r="V13" s="11"/>
      <c r="W13" s="10"/>
      <c r="X13" s="10"/>
      <c r="Y13" s="10"/>
    </row>
    <row r="14" spans="1:28" s="23" customFormat="1" x14ac:dyDescent="0.25">
      <c r="A14" s="1"/>
      <c r="B14" s="47"/>
      <c r="C14" s="48"/>
      <c r="D14" s="48"/>
      <c r="E14" s="48"/>
      <c r="F14" s="48"/>
      <c r="G14" s="48"/>
      <c r="H14" s="48"/>
      <c r="I14" s="48"/>
      <c r="J14" s="49"/>
      <c r="K14" s="11"/>
      <c r="L14" s="49"/>
      <c r="M14" s="49"/>
      <c r="N14" s="50"/>
      <c r="O14" s="11"/>
      <c r="P14" s="49"/>
      <c r="Q14" s="11"/>
      <c r="R14" s="11"/>
      <c r="S14" s="11"/>
      <c r="T14" s="11"/>
      <c r="U14" s="11"/>
      <c r="V14" s="11"/>
      <c r="W14" s="11"/>
      <c r="X14" s="11"/>
      <c r="Y14" s="11"/>
    </row>
    <row r="15" spans="1:28" s="23" customFormat="1" x14ac:dyDescent="0.25">
      <c r="A15" s="1"/>
      <c r="B15" s="47"/>
      <c r="C15" s="48"/>
      <c r="D15" s="48"/>
      <c r="E15" s="48"/>
      <c r="F15" s="48"/>
      <c r="G15" s="48"/>
      <c r="H15" s="48"/>
      <c r="I15" s="48"/>
      <c r="J15" s="49"/>
      <c r="K15" s="10"/>
      <c r="L15" s="10"/>
      <c r="M15" s="10"/>
      <c r="N15" s="10"/>
      <c r="O15" s="10"/>
      <c r="P15" s="10"/>
      <c r="Q15" s="51"/>
      <c r="R15" s="52"/>
      <c r="S15" s="52"/>
      <c r="T15" s="11"/>
      <c r="U15" s="11"/>
      <c r="V15" s="11"/>
      <c r="W15" s="11"/>
      <c r="X15" s="11"/>
      <c r="Y15" s="11"/>
    </row>
    <row r="16" spans="1:28" s="23" customFormat="1" x14ac:dyDescent="0.25">
      <c r="A16" s="1"/>
      <c r="B16" s="47"/>
      <c r="C16" s="48"/>
      <c r="D16" s="48"/>
      <c r="E16" s="48"/>
      <c r="F16" s="48"/>
      <c r="G16" s="48"/>
      <c r="H16" s="48"/>
      <c r="I16" s="48"/>
      <c r="J16" s="49"/>
      <c r="K16" s="11"/>
      <c r="L16" s="49"/>
      <c r="M16" s="49"/>
      <c r="N16" s="50"/>
      <c r="O16" s="11"/>
      <c r="P16" s="49"/>
      <c r="Q16" s="49"/>
      <c r="R16" s="52"/>
      <c r="S16" s="52"/>
      <c r="T16" s="11"/>
      <c r="U16" s="11"/>
      <c r="V16" s="11"/>
      <c r="W16" s="11"/>
      <c r="X16" s="11"/>
      <c r="Y16" s="11"/>
    </row>
    <row r="17" spans="1:28" s="23" customFormat="1" x14ac:dyDescent="0.2">
      <c r="A17" s="1"/>
      <c r="B17" s="53" t="s">
        <v>9</v>
      </c>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row>
    <row r="18" spans="1:28" s="10" customFormat="1" thickBot="1" x14ac:dyDescent="0.25">
      <c r="A18" s="1"/>
    </row>
    <row r="19" spans="1:28" s="10" customFormat="1" ht="15.75" thickBot="1" x14ac:dyDescent="0.3">
      <c r="A19" s="1"/>
      <c r="B19" s="54" t="s">
        <v>10</v>
      </c>
      <c r="C19" s="55">
        <v>2014</v>
      </c>
    </row>
    <row r="20" spans="1:28" s="50" customFormat="1" ht="15.75" thickBot="1" x14ac:dyDescent="0.25">
      <c r="A20" s="1"/>
      <c r="B20" s="56" t="s">
        <v>11</v>
      </c>
      <c r="C20" s="57"/>
      <c r="D20" s="57"/>
      <c r="E20" s="57"/>
      <c r="F20" s="57"/>
      <c r="G20" s="57"/>
      <c r="H20" s="57"/>
      <c r="I20" s="57"/>
      <c r="J20" s="57"/>
      <c r="K20" s="57"/>
      <c r="L20" s="57"/>
      <c r="M20" s="57"/>
      <c r="N20" s="58"/>
      <c r="O20" s="58"/>
      <c r="P20" s="58"/>
      <c r="Q20" s="58"/>
      <c r="R20" s="58"/>
      <c r="S20" s="58"/>
      <c r="T20" s="58"/>
      <c r="U20" s="58"/>
      <c r="V20" s="59"/>
      <c r="W20" s="10"/>
      <c r="X20" s="10"/>
      <c r="Y20" s="10"/>
      <c r="Z20" s="10"/>
      <c r="AA20" s="10"/>
    </row>
    <row r="21" spans="1:28" s="23" customFormat="1" x14ac:dyDescent="0.2">
      <c r="A21" s="1"/>
      <c r="B21" s="10"/>
      <c r="C21" s="280" t="s">
        <v>46</v>
      </c>
      <c r="D21" s="281"/>
      <c r="E21" s="281"/>
      <c r="F21" s="281"/>
      <c r="G21" s="282"/>
      <c r="H21" s="283" t="s">
        <v>45</v>
      </c>
      <c r="I21" s="281"/>
      <c r="J21" s="281"/>
      <c r="K21" s="281"/>
      <c r="L21" s="281"/>
      <c r="M21" s="284"/>
      <c r="O21" s="285" t="s">
        <v>12</v>
      </c>
      <c r="P21" s="286"/>
      <c r="Q21" s="286"/>
      <c r="R21" s="286"/>
      <c r="S21" s="286"/>
      <c r="T21" s="286"/>
      <c r="U21" s="286"/>
      <c r="V21" s="287"/>
      <c r="W21" s="10"/>
      <c r="X21" s="10"/>
      <c r="Y21" s="10"/>
      <c r="Z21" s="10"/>
      <c r="AA21" s="10"/>
      <c r="AB21" s="60"/>
    </row>
    <row r="22" spans="1:28" s="23" customFormat="1" ht="15.75" thickBot="1" x14ac:dyDescent="0.3">
      <c r="A22" s="1"/>
      <c r="B22" s="10"/>
      <c r="C22" s="288" t="s">
        <v>13</v>
      </c>
      <c r="D22" s="289"/>
      <c r="E22" s="289"/>
      <c r="F22" s="289"/>
      <c r="G22" s="290"/>
      <c r="H22" s="291" t="s">
        <v>14</v>
      </c>
      <c r="I22" s="292"/>
      <c r="J22" s="292"/>
      <c r="K22" s="292"/>
      <c r="L22" s="292"/>
      <c r="M22" s="293"/>
      <c r="O22" s="294" t="s">
        <v>13</v>
      </c>
      <c r="P22" s="295"/>
      <c r="Q22" s="296" t="s">
        <v>14</v>
      </c>
      <c r="R22" s="297"/>
      <c r="S22" s="297"/>
      <c r="T22" s="297"/>
      <c r="U22" s="297"/>
      <c r="V22" s="298"/>
      <c r="W22" s="10"/>
      <c r="X22" s="10"/>
      <c r="Y22" s="10"/>
      <c r="Z22" s="10"/>
      <c r="AA22" s="10"/>
      <c r="AB22" s="60"/>
    </row>
    <row r="23" spans="1:28" s="23" customFormat="1" ht="15.75" thickBot="1" x14ac:dyDescent="0.3">
      <c r="A23" s="1"/>
      <c r="B23" s="61"/>
      <c r="C23" s="62">
        <v>2011</v>
      </c>
      <c r="D23" s="63">
        <v>2012</v>
      </c>
      <c r="E23" s="63">
        <v>2013</v>
      </c>
      <c r="F23" s="63">
        <v>2014</v>
      </c>
      <c r="G23" s="64">
        <v>2015</v>
      </c>
      <c r="H23" s="65">
        <v>2016</v>
      </c>
      <c r="I23" s="66">
        <v>2017</v>
      </c>
      <c r="J23" s="66">
        <v>2018</v>
      </c>
      <c r="K23" s="66">
        <v>2019</v>
      </c>
      <c r="L23" s="66">
        <v>2020</v>
      </c>
      <c r="M23" s="67" t="s">
        <v>4</v>
      </c>
      <c r="O23" s="68">
        <v>2014</v>
      </c>
      <c r="P23" s="69">
        <v>2015</v>
      </c>
      <c r="Q23" s="70">
        <v>2016</v>
      </c>
      <c r="R23" s="71">
        <v>2017</v>
      </c>
      <c r="S23" s="71">
        <v>2018</v>
      </c>
      <c r="T23" s="71">
        <v>2019</v>
      </c>
      <c r="U23" s="71">
        <v>2020</v>
      </c>
      <c r="V23" s="72" t="s">
        <v>4</v>
      </c>
      <c r="W23" s="10"/>
      <c r="X23" s="10"/>
      <c r="Y23" s="10"/>
      <c r="Z23" s="10"/>
      <c r="AA23" s="10"/>
      <c r="AB23" s="60"/>
    </row>
    <row r="24" spans="1:28" s="23" customFormat="1" ht="14.25" x14ac:dyDescent="0.2">
      <c r="A24" s="1"/>
      <c r="B24" s="73" t="s">
        <v>15</v>
      </c>
      <c r="C24" s="74"/>
      <c r="D24" s="75"/>
      <c r="E24" s="75"/>
      <c r="F24" s="77">
        <v>164.51503539865979</v>
      </c>
      <c r="G24" s="77">
        <v>166.76914022301114</v>
      </c>
      <c r="H24" s="76">
        <v>227.20857397562551</v>
      </c>
      <c r="I24" s="77">
        <v>233.16231007995322</v>
      </c>
      <c r="J24" s="77">
        <v>243.09902232346829</v>
      </c>
      <c r="K24" s="77">
        <v>245.72964969332111</v>
      </c>
      <c r="L24" s="77">
        <v>251.19971114109896</v>
      </c>
      <c r="M24" s="269"/>
      <c r="O24" s="78">
        <f>+LOOKUP($C$19,C$23:G$23,C24:G24)/$D$13</f>
        <v>200.26796903038385</v>
      </c>
      <c r="P24" s="79">
        <f>+G24/$D$13</f>
        <v>203.01194312406182</v>
      </c>
      <c r="Q24" s="80">
        <f t="shared" ref="Q24:V24" si="3">+H24/$I$13</f>
        <v>246.97823513557114</v>
      </c>
      <c r="R24" s="81">
        <f t="shared" si="3"/>
        <v>253.45001218949312</v>
      </c>
      <c r="S24" s="81">
        <f t="shared" si="3"/>
        <v>264.25132839869855</v>
      </c>
      <c r="T24" s="81">
        <f t="shared" si="3"/>
        <v>267.11084947106474</v>
      </c>
      <c r="U24" s="81">
        <f t="shared" si="3"/>
        <v>273.05686681898504</v>
      </c>
      <c r="V24" s="82">
        <f t="shared" si="3"/>
        <v>0</v>
      </c>
      <c r="W24" s="10"/>
      <c r="X24" s="10"/>
      <c r="Y24" s="10"/>
      <c r="Z24" s="10"/>
      <c r="AA24" s="10"/>
      <c r="AB24" s="60"/>
    </row>
    <row r="25" spans="1:28" s="23" customFormat="1" x14ac:dyDescent="0.25">
      <c r="A25" s="1"/>
      <c r="B25" s="83" t="s">
        <v>16</v>
      </c>
      <c r="C25" s="84"/>
      <c r="D25" s="85"/>
      <c r="E25" s="85"/>
      <c r="F25" s="87"/>
      <c r="G25" s="87"/>
      <c r="H25" s="86"/>
      <c r="I25" s="87"/>
      <c r="J25" s="87"/>
      <c r="K25" s="87"/>
      <c r="L25" s="87"/>
      <c r="M25" s="88"/>
      <c r="N25" s="89"/>
      <c r="O25" s="90"/>
      <c r="P25" s="91"/>
      <c r="Q25" s="92"/>
      <c r="R25" s="93"/>
      <c r="S25" s="93"/>
      <c r="T25" s="93"/>
      <c r="U25" s="93"/>
      <c r="V25" s="94"/>
      <c r="W25" s="10"/>
      <c r="X25" s="10"/>
      <c r="Y25" s="10"/>
      <c r="Z25" s="10"/>
      <c r="AA25" s="10"/>
      <c r="AB25" s="60"/>
    </row>
    <row r="26" spans="1:28" s="23" customFormat="1" ht="14.25" x14ac:dyDescent="0.2">
      <c r="A26" s="1"/>
      <c r="B26" s="95" t="s">
        <v>17</v>
      </c>
      <c r="C26" s="96"/>
      <c r="D26" s="97"/>
      <c r="E26" s="97"/>
      <c r="F26" s="99">
        <v>-1.4066849676748221</v>
      </c>
      <c r="G26" s="99">
        <v>-1.490117148874686</v>
      </c>
      <c r="H26" s="98">
        <v>-1.6620102906657084</v>
      </c>
      <c r="I26" s="99">
        <v>-1.7490670445742109</v>
      </c>
      <c r="J26" s="99">
        <v>-1.8565094484111484</v>
      </c>
      <c r="K26" s="99">
        <v>-1.9712092113177384</v>
      </c>
      <c r="L26" s="99">
        <v>-2.0619088757803503</v>
      </c>
      <c r="M26" s="270"/>
      <c r="N26" s="89"/>
      <c r="O26" s="100">
        <f t="shared" ref="O26:O30" si="4">+LOOKUP($C$19,C$23:G$23,C26:G26)/$D$13</f>
        <v>-1.712390243597776</v>
      </c>
      <c r="P26" s="101">
        <f t="shared" ref="P26:P30" si="5">+G26/$D$13</f>
        <v>-1.8139541732421534</v>
      </c>
      <c r="Q26" s="102">
        <f t="shared" ref="Q26:V30" si="6">H26/$I$13</f>
        <v>-1.8066235845915295</v>
      </c>
      <c r="R26" s="102">
        <f t="shared" si="6"/>
        <v>-1.9012552398179747</v>
      </c>
      <c r="S26" s="102">
        <f t="shared" si="6"/>
        <v>-2.0180463221880305</v>
      </c>
      <c r="T26" s="102">
        <f t="shared" si="6"/>
        <v>-2.1427262342065663</v>
      </c>
      <c r="U26" s="102">
        <f t="shared" si="6"/>
        <v>-2.2413177735327516</v>
      </c>
      <c r="V26" s="82">
        <f t="shared" si="6"/>
        <v>0</v>
      </c>
      <c r="W26" s="10"/>
      <c r="X26" s="10"/>
      <c r="Y26" s="10"/>
      <c r="Z26" s="10"/>
      <c r="AA26" s="10"/>
      <c r="AB26" s="60"/>
    </row>
    <row r="27" spans="1:28" s="23" customFormat="1" ht="14.25" x14ac:dyDescent="0.2">
      <c r="A27" s="1"/>
      <c r="B27" s="95" t="s">
        <v>18</v>
      </c>
      <c r="C27" s="96"/>
      <c r="D27" s="97"/>
      <c r="E27" s="97"/>
      <c r="F27" s="99">
        <v>-0.6</v>
      </c>
      <c r="G27" s="99">
        <v>-0.6</v>
      </c>
      <c r="H27" s="98"/>
      <c r="I27" s="99"/>
      <c r="J27" s="99"/>
      <c r="K27" s="99"/>
      <c r="L27" s="99"/>
      <c r="M27" s="270"/>
      <c r="N27" s="89"/>
      <c r="O27" s="100">
        <f t="shared" si="4"/>
        <v>-0.73039391887222715</v>
      </c>
      <c r="P27" s="101">
        <f t="shared" si="5"/>
        <v>-0.73039391887222715</v>
      </c>
      <c r="Q27" s="102">
        <f t="shared" si="6"/>
        <v>0</v>
      </c>
      <c r="R27" s="102">
        <f t="shared" si="6"/>
        <v>0</v>
      </c>
      <c r="S27" s="102">
        <f t="shared" si="6"/>
        <v>0</v>
      </c>
      <c r="T27" s="102">
        <f t="shared" si="6"/>
        <v>0</v>
      </c>
      <c r="U27" s="102">
        <f t="shared" si="6"/>
        <v>0</v>
      </c>
      <c r="V27" s="82">
        <f t="shared" si="6"/>
        <v>0</v>
      </c>
      <c r="W27" s="10"/>
      <c r="X27" s="10"/>
      <c r="Y27" s="10"/>
      <c r="Z27" s="10"/>
      <c r="AA27" s="10"/>
      <c r="AB27" s="60"/>
    </row>
    <row r="28" spans="1:28" s="23" customFormat="1" x14ac:dyDescent="0.25">
      <c r="A28" s="61"/>
      <c r="B28" s="95" t="s">
        <v>49</v>
      </c>
      <c r="C28" s="96"/>
      <c r="D28" s="97"/>
      <c r="E28" s="97"/>
      <c r="F28" s="99">
        <v>-1.0624314962273387</v>
      </c>
      <c r="G28" s="99">
        <v>-1.0357619180173598</v>
      </c>
      <c r="H28" s="98">
        <v>-3.0996437859920776</v>
      </c>
      <c r="I28" s="99">
        <v>-3.0996437859920776</v>
      </c>
      <c r="J28" s="99">
        <v>-3.0996437859920776</v>
      </c>
      <c r="K28" s="99">
        <v>-3.0996437859920776</v>
      </c>
      <c r="L28" s="99">
        <v>-3.0996437859920776</v>
      </c>
      <c r="M28" s="270"/>
      <c r="N28" s="89"/>
      <c r="O28" s="100">
        <f t="shared" si="4"/>
        <v>-1.293322506771283</v>
      </c>
      <c r="P28" s="101">
        <f>+G28/$D$13</f>
        <v>-1.2608570105321899</v>
      </c>
      <c r="Q28" s="102">
        <f t="shared" si="6"/>
        <v>-3.3693471087732338</v>
      </c>
      <c r="R28" s="102">
        <f t="shared" si="6"/>
        <v>-3.3693471087732338</v>
      </c>
      <c r="S28" s="102">
        <f t="shared" si="6"/>
        <v>-3.3693471087732338</v>
      </c>
      <c r="T28" s="102">
        <f t="shared" si="6"/>
        <v>-3.3693471087732338</v>
      </c>
      <c r="U28" s="102">
        <f t="shared" si="6"/>
        <v>-3.3693471087732338</v>
      </c>
      <c r="V28" s="82">
        <f t="shared" si="6"/>
        <v>0</v>
      </c>
      <c r="W28" s="10"/>
      <c r="X28" s="10"/>
      <c r="Y28" s="10"/>
      <c r="Z28" s="10"/>
      <c r="AA28" s="10"/>
      <c r="AB28" s="60"/>
    </row>
    <row r="29" spans="1:28" s="23" customFormat="1" x14ac:dyDescent="0.25">
      <c r="A29" s="1"/>
      <c r="B29" s="103" t="s">
        <v>50</v>
      </c>
      <c r="C29" s="96"/>
      <c r="D29" s="97"/>
      <c r="E29" s="97"/>
      <c r="F29" s="99">
        <v>-1.0738234980065027</v>
      </c>
      <c r="G29" s="99">
        <v>-1.3740588909953366</v>
      </c>
      <c r="H29" s="98"/>
      <c r="I29" s="99"/>
      <c r="J29" s="99"/>
      <c r="K29" s="99"/>
      <c r="L29" s="99"/>
      <c r="M29" s="270"/>
      <c r="N29" s="104"/>
      <c r="O29" s="100">
        <f t="shared" si="4"/>
        <v>-1.307190254810088</v>
      </c>
      <c r="P29" s="101">
        <f>+G29/$D$13</f>
        <v>-1.672673763592184</v>
      </c>
      <c r="Q29" s="102">
        <f t="shared" si="6"/>
        <v>0</v>
      </c>
      <c r="R29" s="102">
        <f t="shared" si="6"/>
        <v>0</v>
      </c>
      <c r="S29" s="102">
        <f t="shared" si="6"/>
        <v>0</v>
      </c>
      <c r="T29" s="102">
        <f t="shared" si="6"/>
        <v>0</v>
      </c>
      <c r="U29" s="102">
        <f t="shared" si="6"/>
        <v>0</v>
      </c>
      <c r="V29" s="82">
        <f t="shared" si="6"/>
        <v>0</v>
      </c>
      <c r="W29" s="10"/>
      <c r="X29" s="10"/>
      <c r="Y29" s="10"/>
      <c r="Z29" s="10"/>
      <c r="AA29" s="10"/>
      <c r="AB29" s="105"/>
    </row>
    <row r="30" spans="1:28" s="23" customFormat="1" thickBot="1" x14ac:dyDescent="0.25">
      <c r="A30" s="1"/>
      <c r="B30" s="106" t="s">
        <v>19</v>
      </c>
      <c r="C30" s="107"/>
      <c r="D30" s="108"/>
      <c r="E30" s="108"/>
      <c r="F30" s="110">
        <v>0.34721067018266011</v>
      </c>
      <c r="G30" s="110">
        <v>0</v>
      </c>
      <c r="H30" s="109"/>
      <c r="I30" s="110"/>
      <c r="J30" s="110"/>
      <c r="K30" s="110"/>
      <c r="L30" s="110"/>
      <c r="M30" s="271"/>
      <c r="N30" s="60"/>
      <c r="O30" s="111">
        <f t="shared" si="4"/>
        <v>0.42266760344827581</v>
      </c>
      <c r="P30" s="112">
        <f t="shared" si="5"/>
        <v>0</v>
      </c>
      <c r="Q30" s="113">
        <f t="shared" si="6"/>
        <v>0</v>
      </c>
      <c r="R30" s="113">
        <f t="shared" si="6"/>
        <v>0</v>
      </c>
      <c r="S30" s="113">
        <f t="shared" si="6"/>
        <v>0</v>
      </c>
      <c r="T30" s="113">
        <f t="shared" si="6"/>
        <v>0</v>
      </c>
      <c r="U30" s="113">
        <f t="shared" si="6"/>
        <v>0</v>
      </c>
      <c r="V30" s="114">
        <f t="shared" si="6"/>
        <v>0</v>
      </c>
      <c r="W30" s="10"/>
      <c r="X30" s="10"/>
      <c r="Y30" s="10"/>
      <c r="Z30" s="10"/>
      <c r="AA30" s="10"/>
      <c r="AB30" s="105"/>
    </row>
    <row r="31" spans="1:28" s="23" customFormat="1" ht="15.75" thickBot="1" x14ac:dyDescent="0.3">
      <c r="A31" s="1"/>
      <c r="B31" s="115" t="s">
        <v>20</v>
      </c>
      <c r="C31" s="116">
        <f t="shared" ref="C31:M31" si="7">SUM(C24:C30)</f>
        <v>0</v>
      </c>
      <c r="D31" s="116">
        <f t="shared" si="7"/>
        <v>0</v>
      </c>
      <c r="E31" s="116">
        <f t="shared" si="7"/>
        <v>0</v>
      </c>
      <c r="F31" s="116">
        <f t="shared" si="7"/>
        <v>160.71930610693377</v>
      </c>
      <c r="G31" s="116">
        <f t="shared" si="7"/>
        <v>162.26920226512377</v>
      </c>
      <c r="H31" s="116">
        <f t="shared" si="7"/>
        <v>222.44691989896774</v>
      </c>
      <c r="I31" s="116">
        <f t="shared" si="7"/>
        <v>228.31359924938693</v>
      </c>
      <c r="J31" s="116">
        <f t="shared" si="7"/>
        <v>238.14286908906507</v>
      </c>
      <c r="K31" s="116">
        <f t="shared" si="7"/>
        <v>240.65879669601131</v>
      </c>
      <c r="L31" s="116">
        <f t="shared" si="7"/>
        <v>246.03815847932654</v>
      </c>
      <c r="M31" s="117">
        <f t="shared" si="7"/>
        <v>0</v>
      </c>
      <c r="N31" s="60"/>
      <c r="O31" s="118">
        <f t="shared" ref="O31:V31" si="8">+SUM(O24:O30)</f>
        <v>195.64733970978074</v>
      </c>
      <c r="P31" s="119">
        <f t="shared" si="8"/>
        <v>197.53406425782305</v>
      </c>
      <c r="Q31" s="119">
        <f t="shared" si="8"/>
        <v>241.80226444220636</v>
      </c>
      <c r="R31" s="119">
        <f t="shared" si="8"/>
        <v>248.17940984090191</v>
      </c>
      <c r="S31" s="119">
        <f t="shared" si="8"/>
        <v>258.86393496773729</v>
      </c>
      <c r="T31" s="119">
        <f t="shared" si="8"/>
        <v>261.59877612808492</v>
      </c>
      <c r="U31" s="119">
        <f t="shared" si="8"/>
        <v>267.44620193667907</v>
      </c>
      <c r="V31" s="120">
        <f t="shared" si="8"/>
        <v>0</v>
      </c>
      <c r="W31" s="10"/>
      <c r="X31" s="10"/>
      <c r="Y31" s="10"/>
      <c r="Z31" s="10"/>
      <c r="AA31" s="10"/>
      <c r="AB31" s="105"/>
    </row>
    <row r="32" spans="1:28" s="23" customFormat="1" thickBot="1" x14ac:dyDescent="0.25">
      <c r="A32" s="1"/>
      <c r="B32" s="121"/>
      <c r="C32" s="122"/>
      <c r="D32" s="122"/>
      <c r="E32" s="122"/>
      <c r="F32" s="123"/>
      <c r="G32" s="123"/>
      <c r="H32" s="123"/>
      <c r="I32" s="123"/>
      <c r="J32" s="123"/>
      <c r="K32" s="123"/>
      <c r="L32" s="123"/>
      <c r="M32" s="124"/>
      <c r="N32" s="125"/>
      <c r="O32" s="122"/>
      <c r="P32" s="122"/>
      <c r="Q32" s="122"/>
      <c r="R32" s="122"/>
      <c r="S32" s="122"/>
      <c r="T32" s="122"/>
      <c r="U32" s="122"/>
      <c r="V32" s="122"/>
      <c r="W32" s="10"/>
      <c r="X32" s="10"/>
      <c r="Y32" s="10"/>
      <c r="Z32" s="10"/>
      <c r="AA32" s="10"/>
      <c r="AB32" s="126"/>
    </row>
    <row r="33" spans="1:28" s="50" customFormat="1" ht="15.75" thickBot="1" x14ac:dyDescent="0.25">
      <c r="A33" s="1"/>
      <c r="B33" s="56" t="s">
        <v>21</v>
      </c>
      <c r="C33" s="58"/>
      <c r="D33" s="58"/>
      <c r="E33" s="58"/>
      <c r="F33" s="58"/>
      <c r="G33" s="58"/>
      <c r="H33" s="58"/>
      <c r="I33" s="58"/>
      <c r="J33" s="58"/>
      <c r="K33" s="58"/>
      <c r="L33" s="58"/>
      <c r="M33" s="58"/>
      <c r="N33" s="58"/>
      <c r="O33" s="58"/>
      <c r="P33" s="58"/>
      <c r="Q33" s="58"/>
      <c r="R33" s="58"/>
      <c r="S33" s="58"/>
      <c r="T33" s="58"/>
      <c r="U33" s="58"/>
      <c r="V33" s="59"/>
      <c r="W33" s="10"/>
      <c r="X33" s="10"/>
      <c r="Y33" s="10"/>
      <c r="Z33" s="10"/>
      <c r="AA33" s="10"/>
    </row>
    <row r="34" spans="1:28" s="23" customFormat="1" x14ac:dyDescent="0.2">
      <c r="A34" s="1"/>
      <c r="B34" s="127"/>
      <c r="C34" s="299" t="s">
        <v>22</v>
      </c>
      <c r="D34" s="300"/>
      <c r="E34" s="300"/>
      <c r="F34" s="300"/>
      <c r="G34" s="300"/>
      <c r="H34" s="300"/>
      <c r="I34" s="300"/>
      <c r="J34" s="300"/>
      <c r="K34" s="300"/>
      <c r="L34" s="300"/>
      <c r="M34" s="301"/>
      <c r="N34" s="105"/>
      <c r="O34" s="285" t="s">
        <v>12</v>
      </c>
      <c r="P34" s="286"/>
      <c r="Q34" s="286"/>
      <c r="R34" s="286"/>
      <c r="S34" s="286"/>
      <c r="T34" s="286"/>
      <c r="U34" s="286"/>
      <c r="V34" s="287"/>
      <c r="W34" s="10"/>
      <c r="X34" s="10"/>
      <c r="Y34" s="10"/>
      <c r="Z34" s="10"/>
      <c r="AA34" s="10"/>
      <c r="AB34" s="60"/>
    </row>
    <row r="35" spans="1:28" s="23" customFormat="1" ht="15.75" thickBot="1" x14ac:dyDescent="0.3">
      <c r="A35" s="1"/>
      <c r="B35" s="127"/>
      <c r="C35" s="302" t="s">
        <v>13</v>
      </c>
      <c r="D35" s="303"/>
      <c r="E35" s="303"/>
      <c r="F35" s="303"/>
      <c r="G35" s="304"/>
      <c r="H35" s="305" t="s">
        <v>14</v>
      </c>
      <c r="I35" s="306"/>
      <c r="J35" s="306"/>
      <c r="K35" s="306"/>
      <c r="L35" s="306"/>
      <c r="M35" s="307"/>
      <c r="N35" s="105"/>
      <c r="O35" s="294" t="s">
        <v>13</v>
      </c>
      <c r="P35" s="295"/>
      <c r="Q35" s="296" t="s">
        <v>14</v>
      </c>
      <c r="R35" s="297"/>
      <c r="S35" s="297"/>
      <c r="T35" s="297"/>
      <c r="U35" s="297"/>
      <c r="V35" s="298"/>
      <c r="W35" s="10"/>
      <c r="X35" s="10"/>
      <c r="Y35" s="10"/>
      <c r="Z35" s="10"/>
      <c r="AA35" s="10"/>
      <c r="AB35" s="60"/>
    </row>
    <row r="36" spans="1:28" s="23" customFormat="1" ht="15.75" thickBot="1" x14ac:dyDescent="0.3">
      <c r="A36" s="1"/>
      <c r="B36" s="128"/>
      <c r="C36" s="62">
        <v>2011</v>
      </c>
      <c r="D36" s="63">
        <v>2012</v>
      </c>
      <c r="E36" s="63">
        <v>2013</v>
      </c>
      <c r="F36" s="63">
        <v>2014</v>
      </c>
      <c r="G36" s="64">
        <v>2015</v>
      </c>
      <c r="H36" s="65">
        <v>2016</v>
      </c>
      <c r="I36" s="66">
        <v>2017</v>
      </c>
      <c r="J36" s="66">
        <v>2018</v>
      </c>
      <c r="K36" s="66">
        <v>2019</v>
      </c>
      <c r="L36" s="129">
        <v>2020</v>
      </c>
      <c r="M36" s="130" t="s">
        <v>4</v>
      </c>
      <c r="N36" s="104"/>
      <c r="O36" s="68">
        <v>2014</v>
      </c>
      <c r="P36" s="69">
        <v>2015</v>
      </c>
      <c r="Q36" s="70">
        <v>2016</v>
      </c>
      <c r="R36" s="71">
        <v>2017</v>
      </c>
      <c r="S36" s="71">
        <v>2018</v>
      </c>
      <c r="T36" s="71">
        <v>2019</v>
      </c>
      <c r="U36" s="131">
        <v>2020</v>
      </c>
      <c r="V36" s="72" t="s">
        <v>4</v>
      </c>
      <c r="W36" s="10"/>
      <c r="X36" s="10"/>
      <c r="Y36" s="132"/>
      <c r="Z36" s="10"/>
      <c r="AA36" s="10"/>
    </row>
    <row r="37" spans="1:28" s="23" customFormat="1" x14ac:dyDescent="0.25">
      <c r="A37" s="1"/>
      <c r="B37" s="73" t="s">
        <v>23</v>
      </c>
      <c r="C37" s="74"/>
      <c r="D37" s="75"/>
      <c r="E37" s="75"/>
      <c r="F37" s="77">
        <v>175.59134833076689</v>
      </c>
      <c r="G37" s="77">
        <v>191.21368259831127</v>
      </c>
      <c r="H37" s="76">
        <v>197.13364757204533</v>
      </c>
      <c r="I37" s="77">
        <v>214.07976014771</v>
      </c>
      <c r="J37" s="77">
        <v>223.88679698387105</v>
      </c>
      <c r="K37" s="77">
        <v>225.69319940000003</v>
      </c>
      <c r="L37" s="272"/>
      <c r="M37" s="272"/>
      <c r="N37" s="104"/>
      <c r="O37" s="133">
        <f>+LOOKUP($C$19,C$36:G$36,C37:G37)/LOOKUP($C$19,C$9:N$9,C$13:N$13)*(1+LOOKUP($C$19,C$9:N$9,C$12:N$12))^0.5</f>
        <v>195.75241073624059</v>
      </c>
      <c r="P37" s="134">
        <f>+G37/I$13*(1+I$12)^0.5</f>
        <v>209.59888663610397</v>
      </c>
      <c r="Q37" s="135">
        <f>+H37/J$13*(1+J$12)^0.5</f>
        <v>212.72230156711876</v>
      </c>
      <c r="R37" s="136">
        <f>+I37/K$13*(1+K$12)^0.5</f>
        <v>227.1641059077032</v>
      </c>
      <c r="S37" s="136">
        <f>+J37/L$13*(1+L$12)^0.5</f>
        <v>233.26313269253092</v>
      </c>
      <c r="T37" s="136">
        <f>+K37/M$13*(1+M$12)^0.5</f>
        <v>230.95950283872722</v>
      </c>
      <c r="U37" s="137">
        <f t="shared" ref="U37:V37" si="9">+L37/N$13*(1+N$12)^0.5</f>
        <v>0</v>
      </c>
      <c r="V37" s="138">
        <f t="shared" si="9"/>
        <v>0</v>
      </c>
      <c r="W37" s="10"/>
      <c r="X37" s="10"/>
      <c r="Y37" s="132"/>
      <c r="Z37" s="10"/>
      <c r="AA37" s="10"/>
    </row>
    <row r="38" spans="1:28" s="23" customFormat="1" x14ac:dyDescent="0.25">
      <c r="A38" s="1"/>
      <c r="B38" s="83" t="s">
        <v>24</v>
      </c>
      <c r="C38" s="84"/>
      <c r="D38" s="85"/>
      <c r="E38" s="85"/>
      <c r="F38" s="85"/>
      <c r="G38" s="85"/>
      <c r="H38" s="84"/>
      <c r="I38" s="85"/>
      <c r="J38" s="85"/>
      <c r="K38" s="85"/>
      <c r="L38" s="139"/>
      <c r="M38" s="140"/>
      <c r="N38" s="60"/>
      <c r="O38" s="90"/>
      <c r="P38" s="91"/>
      <c r="Q38" s="92"/>
      <c r="R38" s="93"/>
      <c r="S38" s="93"/>
      <c r="T38" s="93"/>
      <c r="U38" s="93"/>
      <c r="V38" s="94"/>
      <c r="W38" s="10"/>
      <c r="X38" s="10"/>
      <c r="Y38" s="10"/>
      <c r="Z38" s="10"/>
      <c r="AA38" s="10"/>
      <c r="AB38" s="60"/>
    </row>
    <row r="39" spans="1:28" s="23" customFormat="1" ht="14.25" x14ac:dyDescent="0.2">
      <c r="A39" s="1"/>
      <c r="B39" s="275" t="s">
        <v>17</v>
      </c>
      <c r="C39" s="96"/>
      <c r="D39" s="97"/>
      <c r="E39" s="97"/>
      <c r="F39" s="99">
        <v>-0.23006824761060587</v>
      </c>
      <c r="G39" s="99">
        <v>-0.13816955832788672</v>
      </c>
      <c r="H39" s="98"/>
      <c r="I39" s="99"/>
      <c r="J39" s="99"/>
      <c r="K39" s="99"/>
      <c r="L39" s="273"/>
      <c r="M39" s="270"/>
      <c r="N39" s="60"/>
      <c r="O39" s="142">
        <f t="shared" ref="O39:O44" si="10">+LOOKUP($C$19,C$36:G$36,C39:G39)/LOOKUP($C$19,C$9:N$9,C$13:N$13)*(1+LOOKUP($C$19,C$9:N$9,C$12:N$12))^0.5</f>
        <v>-0.25648424328288616</v>
      </c>
      <c r="P39" s="143">
        <f t="shared" ref="P39:V44" si="11">G39/I$13*(1+I$12)^0.5</f>
        <v>-0.15145456747132935</v>
      </c>
      <c r="Q39" s="144">
        <f t="shared" si="11"/>
        <v>0</v>
      </c>
      <c r="R39" s="144">
        <f t="shared" si="11"/>
        <v>0</v>
      </c>
      <c r="S39" s="144">
        <f t="shared" si="11"/>
        <v>0</v>
      </c>
      <c r="T39" s="144">
        <f t="shared" si="11"/>
        <v>0</v>
      </c>
      <c r="U39" s="145">
        <f t="shared" si="11"/>
        <v>0</v>
      </c>
      <c r="V39" s="82">
        <f t="shared" si="11"/>
        <v>0</v>
      </c>
      <c r="W39" s="10"/>
      <c r="X39" s="10"/>
      <c r="Y39" s="10"/>
      <c r="Z39" s="10"/>
      <c r="AA39" s="10"/>
      <c r="AB39" s="60"/>
    </row>
    <row r="40" spans="1:28" s="23" customFormat="1" ht="14.25" x14ac:dyDescent="0.2">
      <c r="A40" s="1"/>
      <c r="B40" s="275" t="s">
        <v>49</v>
      </c>
      <c r="C40" s="96"/>
      <c r="D40" s="97"/>
      <c r="E40" s="97"/>
      <c r="F40" s="99">
        <v>-2.1166800335236506</v>
      </c>
      <c r="G40" s="99">
        <v>-2.3087149999999999</v>
      </c>
      <c r="H40" s="98">
        <v>-3.2959469800000001</v>
      </c>
      <c r="I40" s="99">
        <v>-3.0511071699999999</v>
      </c>
      <c r="J40" s="99">
        <v>-2.2502399999999998</v>
      </c>
      <c r="K40" s="99">
        <v>-1.412155</v>
      </c>
      <c r="L40" s="273"/>
      <c r="M40" s="270"/>
      <c r="N40" s="60"/>
      <c r="O40" s="142">
        <f t="shared" si="10"/>
        <v>-2.3597131821039734</v>
      </c>
      <c r="P40" s="143">
        <f t="shared" si="11"/>
        <v>-2.5306980493473663</v>
      </c>
      <c r="Q40" s="144">
        <f t="shared" si="11"/>
        <v>-3.5565791840409156</v>
      </c>
      <c r="R40" s="144">
        <f t="shared" si="11"/>
        <v>-3.2375878589522356</v>
      </c>
      <c r="S40" s="144">
        <f t="shared" si="11"/>
        <v>-2.3444796155078977</v>
      </c>
      <c r="T40" s="144">
        <f t="shared" si="11"/>
        <v>-1.4451060891435208</v>
      </c>
      <c r="U40" s="145">
        <f t="shared" si="11"/>
        <v>0</v>
      </c>
      <c r="V40" s="82">
        <f t="shared" si="11"/>
        <v>0</v>
      </c>
      <c r="W40" s="10"/>
      <c r="X40" s="10"/>
      <c r="Y40" s="10"/>
      <c r="Z40" s="10"/>
      <c r="AA40" s="10"/>
      <c r="AB40" s="60"/>
    </row>
    <row r="41" spans="1:28" s="23" customFormat="1" ht="15" customHeight="1" x14ac:dyDescent="0.2">
      <c r="A41" s="1"/>
      <c r="B41" s="275" t="s">
        <v>18</v>
      </c>
      <c r="C41" s="96"/>
      <c r="D41" s="97"/>
      <c r="E41" s="97"/>
      <c r="F41" s="99">
        <v>-0.23061411370859999</v>
      </c>
      <c r="G41" s="99">
        <v>-0.33516818999999998</v>
      </c>
      <c r="H41" s="98"/>
      <c r="I41" s="99">
        <v>-5.6903000000000002E-2</v>
      </c>
      <c r="J41" s="99"/>
      <c r="K41" s="99"/>
      <c r="L41" s="273"/>
      <c r="M41" s="270"/>
      <c r="N41" s="60"/>
      <c r="O41" s="142">
        <f t="shared" si="10"/>
        <v>-0.25709278468106628</v>
      </c>
      <c r="P41" s="143">
        <f t="shared" si="11"/>
        <v>-0.36739462629050684</v>
      </c>
      <c r="Q41" s="144">
        <f t="shared" si="11"/>
        <v>0</v>
      </c>
      <c r="R41" s="144">
        <f t="shared" si="11"/>
        <v>-6.0380855759307552E-2</v>
      </c>
      <c r="S41" s="144">
        <f t="shared" si="11"/>
        <v>0</v>
      </c>
      <c r="T41" s="144">
        <f t="shared" si="11"/>
        <v>0</v>
      </c>
      <c r="U41" s="145">
        <f t="shared" si="11"/>
        <v>0</v>
      </c>
      <c r="V41" s="82">
        <f t="shared" si="11"/>
        <v>0</v>
      </c>
      <c r="W41" s="10"/>
      <c r="X41" s="10"/>
      <c r="Y41" s="10"/>
      <c r="Z41" s="10"/>
      <c r="AA41" s="10"/>
      <c r="AB41" s="60"/>
    </row>
    <row r="42" spans="1:28" s="23" customFormat="1" ht="15" customHeight="1" x14ac:dyDescent="0.2">
      <c r="A42" s="1"/>
      <c r="B42" s="275" t="s">
        <v>51</v>
      </c>
      <c r="C42" s="96"/>
      <c r="D42" s="97"/>
      <c r="E42" s="97"/>
      <c r="F42" s="99">
        <v>-2.9659095554256809</v>
      </c>
      <c r="G42" s="99">
        <v>-2.8518761953795546</v>
      </c>
      <c r="H42" s="98"/>
      <c r="I42" s="99"/>
      <c r="J42" s="99"/>
      <c r="K42" s="99"/>
      <c r="L42" s="273"/>
      <c r="M42" s="270"/>
      <c r="N42" s="146"/>
      <c r="O42" s="142">
        <f t="shared" si="10"/>
        <v>-3.3064496116663133</v>
      </c>
      <c r="P42" s="143">
        <f t="shared" si="11"/>
        <v>-3.1260842176826626</v>
      </c>
      <c r="Q42" s="144">
        <f t="shared" si="11"/>
        <v>0</v>
      </c>
      <c r="R42" s="144">
        <f t="shared" si="11"/>
        <v>0</v>
      </c>
      <c r="S42" s="144">
        <f t="shared" si="11"/>
        <v>0</v>
      </c>
      <c r="T42" s="144">
        <f t="shared" si="11"/>
        <v>0</v>
      </c>
      <c r="U42" s="145">
        <f t="shared" si="11"/>
        <v>0</v>
      </c>
      <c r="V42" s="82">
        <f t="shared" si="11"/>
        <v>0</v>
      </c>
      <c r="W42" s="10"/>
      <c r="X42" s="10"/>
      <c r="Y42" s="10"/>
      <c r="Z42" s="10"/>
      <c r="AA42" s="10"/>
      <c r="AB42" s="147"/>
    </row>
    <row r="43" spans="1:28" s="23" customFormat="1" ht="15" customHeight="1" x14ac:dyDescent="0.2">
      <c r="A43" s="1"/>
      <c r="B43" s="275" t="s">
        <v>25</v>
      </c>
      <c r="C43" s="96"/>
      <c r="D43" s="97"/>
      <c r="E43" s="97"/>
      <c r="F43" s="141">
        <v>-0.4329528187186148</v>
      </c>
      <c r="G43" s="141">
        <v>-16.305088000000001</v>
      </c>
      <c r="H43" s="277">
        <v>8.0202334250815888</v>
      </c>
      <c r="I43" s="141">
        <v>-1.7305429999999999</v>
      </c>
      <c r="J43" s="99">
        <v>-5.2668002325138916</v>
      </c>
      <c r="K43" s="99">
        <v>9.8760068599999986</v>
      </c>
      <c r="L43" s="273"/>
      <c r="M43" s="270"/>
      <c r="N43" s="146"/>
      <c r="O43" s="142">
        <f t="shared" si="10"/>
        <v>-0.48266363237652371</v>
      </c>
      <c r="P43" s="143">
        <f t="shared" si="11"/>
        <v>-17.872822932253289</v>
      </c>
      <c r="Q43" s="144">
        <f t="shared" si="11"/>
        <v>8.654446028374629</v>
      </c>
      <c r="R43" s="144">
        <f t="shared" si="11"/>
        <v>-1.8363120972229823</v>
      </c>
      <c r="S43" s="144">
        <f t="shared" si="11"/>
        <v>-5.4873728064922291</v>
      </c>
      <c r="T43" s="144">
        <f t="shared" si="11"/>
        <v>10.106452655557769</v>
      </c>
      <c r="U43" s="145">
        <f t="shared" si="11"/>
        <v>0</v>
      </c>
      <c r="V43" s="82">
        <f t="shared" si="11"/>
        <v>0</v>
      </c>
      <c r="W43" s="10"/>
      <c r="X43" s="10"/>
      <c r="Y43" s="10"/>
      <c r="Z43" s="10"/>
      <c r="AA43" s="10"/>
      <c r="AB43" s="147"/>
    </row>
    <row r="44" spans="1:28" s="23" customFormat="1" ht="15.75" customHeight="1" thickBot="1" x14ac:dyDescent="0.25">
      <c r="A44" s="1"/>
      <c r="B44" s="276" t="s">
        <v>19</v>
      </c>
      <c r="C44" s="148"/>
      <c r="D44" s="149"/>
      <c r="E44" s="149"/>
      <c r="F44" s="151"/>
      <c r="G44" s="151"/>
      <c r="H44" s="150"/>
      <c r="I44" s="151"/>
      <c r="J44" s="151"/>
      <c r="K44" s="151"/>
      <c r="L44" s="274"/>
      <c r="M44" s="271"/>
      <c r="N44" s="146"/>
      <c r="O44" s="152">
        <f t="shared" si="10"/>
        <v>0</v>
      </c>
      <c r="P44" s="153">
        <f t="shared" si="11"/>
        <v>0</v>
      </c>
      <c r="Q44" s="154">
        <f t="shared" si="11"/>
        <v>0</v>
      </c>
      <c r="R44" s="154">
        <f t="shared" si="11"/>
        <v>0</v>
      </c>
      <c r="S44" s="154">
        <f t="shared" si="11"/>
        <v>0</v>
      </c>
      <c r="T44" s="154">
        <f t="shared" si="11"/>
        <v>0</v>
      </c>
      <c r="U44" s="155">
        <f t="shared" si="11"/>
        <v>0</v>
      </c>
      <c r="V44" s="114">
        <f t="shared" si="11"/>
        <v>0</v>
      </c>
      <c r="W44" s="10"/>
      <c r="X44" s="10"/>
      <c r="Y44" s="10"/>
      <c r="Z44" s="10"/>
      <c r="AA44" s="10"/>
      <c r="AB44" s="147"/>
    </row>
    <row r="45" spans="1:28" s="164" customFormat="1" ht="15.75" customHeight="1" thickBot="1" x14ac:dyDescent="0.3">
      <c r="A45" s="1"/>
      <c r="B45" s="156" t="s">
        <v>26</v>
      </c>
      <c r="C45" s="157">
        <f t="shared" ref="C45:K45" si="12">SUM(C37:C44)</f>
        <v>0</v>
      </c>
      <c r="D45" s="157">
        <f t="shared" si="12"/>
        <v>0</v>
      </c>
      <c r="E45" s="157">
        <f t="shared" si="12"/>
        <v>0</v>
      </c>
      <c r="F45" s="157">
        <f t="shared" si="12"/>
        <v>169.61512356177974</v>
      </c>
      <c r="G45" s="157">
        <f t="shared" si="12"/>
        <v>169.27466565460381</v>
      </c>
      <c r="H45" s="158">
        <f t="shared" si="12"/>
        <v>201.85793401712692</v>
      </c>
      <c r="I45" s="158">
        <f t="shared" si="12"/>
        <v>209.24120697770999</v>
      </c>
      <c r="J45" s="158">
        <f t="shared" si="12"/>
        <v>216.36975675135716</v>
      </c>
      <c r="K45" s="158">
        <f t="shared" si="12"/>
        <v>234.15705126</v>
      </c>
      <c r="L45" s="159"/>
      <c r="M45" s="117"/>
      <c r="N45" s="160"/>
      <c r="O45" s="161">
        <f t="shared" ref="O45:T45" si="13">O37+SUM(O39:O44)</f>
        <v>189.09000728212982</v>
      </c>
      <c r="P45" s="119">
        <f t="shared" si="13"/>
        <v>185.55043224305882</v>
      </c>
      <c r="Q45" s="119">
        <f t="shared" si="13"/>
        <v>217.82016841145247</v>
      </c>
      <c r="R45" s="119">
        <f t="shared" si="13"/>
        <v>222.02982509576867</v>
      </c>
      <c r="S45" s="119">
        <f t="shared" si="13"/>
        <v>225.43128027053078</v>
      </c>
      <c r="T45" s="119">
        <f t="shared" si="13"/>
        <v>239.62084940514146</v>
      </c>
      <c r="U45" s="162">
        <f>(U31-(LOOKUP($W$45,$Q$23:$U$23,$Q$31:$U$31)-LOOKUP($W$45,$Q$36:$U$36,$Q$45:$U$45)))+W46</f>
        <v>245.46827521373561</v>
      </c>
      <c r="V45" s="120">
        <f>V37+SUM(V39:V44)</f>
        <v>0</v>
      </c>
      <c r="W45" s="268">
        <v>2019</v>
      </c>
      <c r="X45" s="163" t="s">
        <v>27</v>
      </c>
      <c r="Y45" s="10"/>
      <c r="Z45" s="10"/>
      <c r="AA45" s="10"/>
      <c r="AB45" s="160"/>
    </row>
    <row r="46" spans="1:28" s="10" customFormat="1" ht="15.75" thickBot="1" x14ac:dyDescent="0.3">
      <c r="A46" s="61"/>
      <c r="F46" s="165"/>
      <c r="G46" s="165"/>
      <c r="H46" s="165"/>
      <c r="I46" s="165"/>
      <c r="J46" s="165"/>
      <c r="K46" s="165"/>
      <c r="U46" s="166">
        <f>U37+SUM(U39:U44)</f>
        <v>0</v>
      </c>
      <c r="W46" s="167"/>
      <c r="X46" s="168" t="s">
        <v>28</v>
      </c>
    </row>
    <row r="47" spans="1:28" s="10" customFormat="1" x14ac:dyDescent="0.25">
      <c r="A47" s="61"/>
      <c r="B47" s="169"/>
      <c r="C47" s="169"/>
      <c r="D47" s="169"/>
      <c r="E47" s="169"/>
      <c r="F47" s="169"/>
      <c r="G47" s="169"/>
      <c r="H47" s="169"/>
      <c r="I47" s="169"/>
      <c r="J47" s="169"/>
      <c r="K47" s="169"/>
      <c r="X47" s="168"/>
    </row>
    <row r="48" spans="1:28" s="10" customFormat="1" ht="15.75" thickBot="1" x14ac:dyDescent="0.3">
      <c r="A48" s="1"/>
      <c r="C48" s="23"/>
      <c r="D48" s="23"/>
      <c r="F48" s="169"/>
      <c r="G48" s="169"/>
      <c r="H48" s="169"/>
      <c r="I48" s="169"/>
      <c r="J48" s="169"/>
      <c r="X48" s="168"/>
    </row>
    <row r="49" spans="1:28" s="173" customFormat="1" ht="15.75" thickBot="1" x14ac:dyDescent="0.25">
      <c r="A49" s="1"/>
      <c r="B49" s="170"/>
      <c r="C49" s="23"/>
      <c r="D49" s="23"/>
      <c r="E49" s="171"/>
      <c r="F49" s="172"/>
      <c r="G49" s="172"/>
      <c r="H49" s="172"/>
      <c r="I49" s="172"/>
      <c r="J49" s="172"/>
      <c r="O49" s="174" t="s">
        <v>29</v>
      </c>
      <c r="P49" s="175"/>
      <c r="Q49" s="176"/>
      <c r="R49" s="175"/>
      <c r="S49" s="175"/>
      <c r="T49" s="175"/>
      <c r="U49" s="175"/>
      <c r="V49" s="177"/>
      <c r="W49" s="10"/>
      <c r="X49" s="10"/>
      <c r="Y49" s="10"/>
      <c r="Z49" s="10"/>
      <c r="AA49" s="10"/>
      <c r="AB49" s="10"/>
    </row>
    <row r="50" spans="1:28" s="23" customFormat="1" thickBot="1" x14ac:dyDescent="0.25">
      <c r="A50" s="1"/>
      <c r="J50" s="178"/>
      <c r="O50" s="179"/>
      <c r="P50" s="180">
        <f>(P31-P45)-(O31-O45)</f>
        <v>5.4262995871133057</v>
      </c>
      <c r="Q50" s="180">
        <f>(Q31-Q45)-(P31-P45)+IF(O23=P23,P31-P45,O31-O45)</f>
        <v>18.555796443640588</v>
      </c>
      <c r="R50" s="181">
        <f>(R31-R45)-(Q31-Q45)</f>
        <v>2.1674887143793455</v>
      </c>
      <c r="S50" s="181">
        <f>(S31-S45)-(R31-R45)</f>
        <v>7.2830699520732765</v>
      </c>
      <c r="T50" s="181">
        <f>(T31-T45)-(S31-S45)</f>
        <v>-11.454727974263051</v>
      </c>
      <c r="U50" s="181">
        <f>(U31-U45)-(T31-T45)</f>
        <v>0</v>
      </c>
      <c r="V50" s="182">
        <v>0</v>
      </c>
      <c r="W50" s="10"/>
      <c r="X50" s="10"/>
      <c r="Y50" s="10"/>
      <c r="Z50" s="10"/>
      <c r="AA50" s="10"/>
      <c r="AB50" s="10"/>
    </row>
    <row r="51" spans="1:28" s="23" customFormat="1" ht="15.75" thickBot="1" x14ac:dyDescent="0.3">
      <c r="A51" s="1"/>
      <c r="J51" s="178"/>
      <c r="O51" s="183"/>
      <c r="P51" s="183"/>
      <c r="Q51" s="183"/>
      <c r="R51" s="183"/>
      <c r="S51" s="183"/>
      <c r="T51" s="183"/>
      <c r="U51" s="183"/>
      <c r="V51" s="183"/>
      <c r="W51" s="10"/>
      <c r="X51" s="10"/>
      <c r="Y51" s="10"/>
      <c r="Z51" s="10"/>
      <c r="AA51" s="10"/>
      <c r="AB51" s="10"/>
    </row>
    <row r="52" spans="1:28" s="23" customFormat="1" ht="15.75" thickBot="1" x14ac:dyDescent="0.25">
      <c r="A52" s="1"/>
      <c r="J52" s="178"/>
      <c r="O52" s="174" t="s">
        <v>30</v>
      </c>
      <c r="P52" s="175"/>
      <c r="Q52" s="175"/>
      <c r="R52" s="175"/>
      <c r="S52" s="175"/>
      <c r="T52" s="175"/>
      <c r="U52" s="175"/>
      <c r="V52" s="177"/>
      <c r="W52" s="10"/>
      <c r="X52" s="10"/>
      <c r="Y52" s="10"/>
      <c r="Z52" s="10"/>
      <c r="AA52" s="10"/>
      <c r="AB52" s="10"/>
    </row>
    <row r="53" spans="1:28" s="23" customFormat="1" thickBot="1" x14ac:dyDescent="0.25">
      <c r="A53" s="1"/>
      <c r="J53" s="178"/>
      <c r="O53" s="179"/>
      <c r="P53" s="184"/>
      <c r="Q53" s="184"/>
      <c r="R53" s="184"/>
      <c r="S53" s="184"/>
      <c r="T53" s="184"/>
      <c r="U53" s="180">
        <f>(U31-U46)-(LOOKUP($W$45,$Q$23:$U$23,$Q$31:$U$31)-LOOKUP($W$45,$Q$36:$U$36,$Q$45:$U$45))+W46</f>
        <v>245.46827521373561</v>
      </c>
      <c r="V53" s="182">
        <f>(V31-V45)-(U31-U46)/2</f>
        <v>-133.72310096833954</v>
      </c>
      <c r="W53" s="10"/>
      <c r="X53" s="10"/>
      <c r="Y53" s="10"/>
      <c r="Z53" s="10"/>
      <c r="AA53" s="10"/>
      <c r="AB53" s="10"/>
    </row>
    <row r="54" spans="1:28" s="23" customFormat="1" ht="23.25" customHeight="1" thickBot="1" x14ac:dyDescent="0.3">
      <c r="A54" s="1"/>
      <c r="C54" s="185"/>
      <c r="D54" s="185"/>
      <c r="E54" s="185"/>
      <c r="F54" s="185"/>
      <c r="J54" s="178"/>
      <c r="N54" s="50"/>
      <c r="O54" s="183"/>
      <c r="P54" s="183"/>
      <c r="Q54" s="183"/>
      <c r="R54" s="183"/>
      <c r="S54" s="183"/>
      <c r="T54" s="183"/>
      <c r="U54" s="183"/>
      <c r="V54" s="183"/>
      <c r="W54" s="10"/>
      <c r="X54" s="10"/>
      <c r="Y54" s="10"/>
      <c r="Z54" s="10"/>
      <c r="AA54" s="10"/>
      <c r="AB54" s="10"/>
    </row>
    <row r="55" spans="1:28" s="173" customFormat="1" ht="15.75" thickBot="1" x14ac:dyDescent="0.25">
      <c r="A55" s="1"/>
      <c r="J55" s="178"/>
      <c r="O55" s="13" t="s">
        <v>31</v>
      </c>
      <c r="P55" s="14"/>
      <c r="Q55" s="175"/>
      <c r="R55" s="175"/>
      <c r="S55" s="175"/>
      <c r="T55" s="175"/>
      <c r="U55" s="175"/>
      <c r="V55" s="175"/>
      <c r="W55" s="175"/>
      <c r="X55" s="175"/>
      <c r="Y55" s="175"/>
      <c r="Z55" s="175"/>
      <c r="AA55" s="175"/>
      <c r="AB55" s="177"/>
    </row>
    <row r="56" spans="1:28" s="23" customFormat="1" ht="30" customHeight="1" x14ac:dyDescent="0.25">
      <c r="A56" s="1"/>
      <c r="C56" s="185"/>
      <c r="D56" s="185"/>
      <c r="E56" s="185"/>
      <c r="F56" s="185"/>
      <c r="J56" s="178"/>
      <c r="N56" s="50"/>
      <c r="O56" s="186"/>
      <c r="P56" s="187"/>
      <c r="Q56" s="314" t="s">
        <v>14</v>
      </c>
      <c r="R56" s="315"/>
      <c r="S56" s="315"/>
      <c r="T56" s="315"/>
      <c r="U56" s="316"/>
      <c r="V56" s="188"/>
      <c r="W56" s="308" t="s">
        <v>32</v>
      </c>
      <c r="X56" s="309"/>
      <c r="Y56" s="309"/>
      <c r="Z56" s="309"/>
      <c r="AA56" s="309"/>
      <c r="AB56" s="189"/>
    </row>
    <row r="57" spans="1:28" s="23" customFormat="1" x14ac:dyDescent="0.25">
      <c r="A57" s="1"/>
      <c r="C57" s="185"/>
      <c r="D57" s="185"/>
      <c r="E57" s="185"/>
      <c r="F57" s="185"/>
      <c r="N57" s="50"/>
      <c r="O57" s="190"/>
      <c r="P57" s="191"/>
      <c r="Q57" s="192" t="s">
        <v>12</v>
      </c>
      <c r="R57" s="193"/>
      <c r="S57" s="193"/>
      <c r="T57" s="193"/>
      <c r="U57" s="193"/>
      <c r="V57" s="193"/>
      <c r="W57" s="193"/>
      <c r="X57" s="193"/>
      <c r="Y57" s="194"/>
      <c r="Z57" s="195"/>
      <c r="AA57" s="196"/>
      <c r="AB57" s="197"/>
    </row>
    <row r="58" spans="1:28" s="23" customFormat="1" ht="15.75" thickBot="1" x14ac:dyDescent="0.3">
      <c r="A58" s="1"/>
      <c r="C58" s="185"/>
      <c r="D58" s="185"/>
      <c r="E58" s="185"/>
      <c r="F58" s="185"/>
      <c r="N58" s="50"/>
      <c r="O58" s="190"/>
      <c r="P58" s="191"/>
      <c r="Q58" s="198">
        <v>2016</v>
      </c>
      <c r="R58" s="199">
        <v>2017</v>
      </c>
      <c r="S58" s="199">
        <v>2018</v>
      </c>
      <c r="T58" s="199">
        <v>2019</v>
      </c>
      <c r="U58" s="199">
        <v>2020</v>
      </c>
      <c r="V58" s="199" t="s">
        <v>4</v>
      </c>
      <c r="W58" s="200" t="s">
        <v>33</v>
      </c>
      <c r="X58" s="200" t="s">
        <v>34</v>
      </c>
      <c r="Y58" s="200" t="s">
        <v>35</v>
      </c>
      <c r="Z58" s="200" t="s">
        <v>36</v>
      </c>
      <c r="AA58" s="200" t="s">
        <v>37</v>
      </c>
      <c r="AB58" s="201" t="s">
        <v>38</v>
      </c>
    </row>
    <row r="59" spans="1:28" s="23" customFormat="1" thickBot="1" x14ac:dyDescent="0.25">
      <c r="A59" s="1"/>
      <c r="C59" s="50"/>
      <c r="D59" s="50"/>
      <c r="E59" s="50"/>
      <c r="F59" s="50"/>
      <c r="G59" s="50"/>
      <c r="O59" s="310">
        <v>2016</v>
      </c>
      <c r="P59" s="311"/>
      <c r="Q59" s="202"/>
      <c r="R59" s="203">
        <f>$Q$50</f>
        <v>18.555796443640588</v>
      </c>
      <c r="S59" s="204">
        <f>$Q$50</f>
        <v>18.555796443640588</v>
      </c>
      <c r="T59" s="205">
        <f>$Q$50</f>
        <v>18.555796443640588</v>
      </c>
      <c r="U59" s="204">
        <f>$Q$50</f>
        <v>18.555796443640588</v>
      </c>
      <c r="V59" s="204">
        <f>$Q$50/2</f>
        <v>9.2778982218202941</v>
      </c>
      <c r="W59" s="206">
        <f>$Q$50/2</f>
        <v>9.2778982218202941</v>
      </c>
      <c r="X59" s="207"/>
      <c r="Y59" s="207"/>
      <c r="Z59" s="207"/>
      <c r="AA59" s="208"/>
      <c r="AB59" s="209"/>
    </row>
    <row r="60" spans="1:28" s="23" customFormat="1" thickBot="1" x14ac:dyDescent="0.25">
      <c r="A60" s="1"/>
      <c r="O60" s="310">
        <v>2017</v>
      </c>
      <c r="P60" s="311"/>
      <c r="Q60" s="202"/>
      <c r="R60" s="202"/>
      <c r="S60" s="152">
        <f>$R$50</f>
        <v>2.1674887143793455</v>
      </c>
      <c r="T60" s="210">
        <f>$R$50</f>
        <v>2.1674887143793455</v>
      </c>
      <c r="U60" s="210">
        <f t="shared" ref="U60:W60" si="14">$R$50</f>
        <v>2.1674887143793455</v>
      </c>
      <c r="V60" s="210">
        <f>$R$50/2</f>
        <v>1.0837443571896728</v>
      </c>
      <c r="W60" s="210">
        <f t="shared" si="14"/>
        <v>2.1674887143793455</v>
      </c>
      <c r="X60" s="206">
        <f>$R$50/2</f>
        <v>1.0837443571896728</v>
      </c>
      <c r="Y60" s="207"/>
      <c r="Z60" s="207"/>
      <c r="AA60" s="207"/>
      <c r="AB60" s="211"/>
    </row>
    <row r="61" spans="1:28" s="23" customFormat="1" thickBot="1" x14ac:dyDescent="0.25">
      <c r="A61" s="1"/>
      <c r="O61" s="310">
        <v>2018</v>
      </c>
      <c r="P61" s="311"/>
      <c r="Q61" s="207"/>
      <c r="R61" s="207"/>
      <c r="S61" s="202"/>
      <c r="T61" s="212">
        <f>$S$50</f>
        <v>7.2830699520732765</v>
      </c>
      <c r="U61" s="213">
        <f>$S$50</f>
        <v>7.2830699520732765</v>
      </c>
      <c r="V61" s="214">
        <f>$S$50/2</f>
        <v>3.6415349760366382</v>
      </c>
      <c r="W61" s="213">
        <f t="shared" ref="W61:X61" si="15">$S$50</f>
        <v>7.2830699520732765</v>
      </c>
      <c r="X61" s="213">
        <f t="shared" si="15"/>
        <v>7.2830699520732765</v>
      </c>
      <c r="Y61" s="215">
        <f>$S$50/2</f>
        <v>3.6415349760366382</v>
      </c>
      <c r="Z61" s="216"/>
      <c r="AA61" s="207"/>
      <c r="AB61" s="211"/>
    </row>
    <row r="62" spans="1:28" s="23" customFormat="1" thickBot="1" x14ac:dyDescent="0.25">
      <c r="A62" s="1"/>
      <c r="O62" s="310">
        <v>2019</v>
      </c>
      <c r="P62" s="311"/>
      <c r="Q62" s="207"/>
      <c r="R62" s="207"/>
      <c r="S62" s="207"/>
      <c r="T62" s="202"/>
      <c r="U62" s="152">
        <f>$T$50</f>
        <v>-11.454727974263051</v>
      </c>
      <c r="V62" s="217">
        <f>$T$50/2</f>
        <v>-5.7273639871315254</v>
      </c>
      <c r="W62" s="213">
        <f>$T$50</f>
        <v>-11.454727974263051</v>
      </c>
      <c r="X62" s="210">
        <f>$T$50</f>
        <v>-11.454727974263051</v>
      </c>
      <c r="Y62" s="214">
        <f>$T$50</f>
        <v>-11.454727974263051</v>
      </c>
      <c r="Z62" s="218">
        <f>$T$50/2</f>
        <v>-5.7273639871315254</v>
      </c>
      <c r="AA62" s="216"/>
      <c r="AB62" s="211"/>
    </row>
    <row r="63" spans="1:28" s="23" customFormat="1" thickBot="1" x14ac:dyDescent="0.25">
      <c r="A63" s="1"/>
      <c r="B63" s="219"/>
      <c r="C63" s="219"/>
      <c r="D63" s="219"/>
      <c r="E63" s="219"/>
      <c r="F63" s="219"/>
      <c r="G63" s="219"/>
      <c r="H63" s="219"/>
      <c r="I63" s="219"/>
      <c r="J63" s="220"/>
      <c r="K63" s="220"/>
      <c r="L63" s="220"/>
      <c r="M63" s="220"/>
      <c r="N63" s="220"/>
      <c r="O63" s="310">
        <v>2020</v>
      </c>
      <c r="P63" s="311"/>
      <c r="Q63" s="207"/>
      <c r="R63" s="207"/>
      <c r="S63" s="207"/>
      <c r="T63" s="207"/>
      <c r="U63" s="202"/>
      <c r="V63" s="152">
        <f>$U$50/2</f>
        <v>0</v>
      </c>
      <c r="W63" s="213">
        <f t="shared" ref="W63:Z63" si="16">$U$50</f>
        <v>0</v>
      </c>
      <c r="X63" s="213">
        <f t="shared" si="16"/>
        <v>0</v>
      </c>
      <c r="Y63" s="213">
        <f t="shared" si="16"/>
        <v>0</v>
      </c>
      <c r="Z63" s="213">
        <f t="shared" si="16"/>
        <v>0</v>
      </c>
      <c r="AA63" s="221">
        <f>$U$50/2</f>
        <v>0</v>
      </c>
      <c r="AB63" s="222"/>
    </row>
    <row r="64" spans="1:28" s="23" customFormat="1" thickBot="1" x14ac:dyDescent="0.25">
      <c r="A64" s="1"/>
      <c r="B64" s="219"/>
      <c r="C64" s="219"/>
      <c r="D64" s="219"/>
      <c r="E64" s="219"/>
      <c r="F64" s="219"/>
      <c r="G64" s="219"/>
      <c r="H64" s="219"/>
      <c r="I64" s="219"/>
      <c r="J64" s="220"/>
      <c r="K64" s="220"/>
      <c r="L64" s="220"/>
      <c r="M64" s="220"/>
      <c r="N64" s="220"/>
      <c r="O64" s="310" t="s">
        <v>4</v>
      </c>
      <c r="P64" s="311"/>
      <c r="Q64" s="207"/>
      <c r="R64" s="223"/>
      <c r="S64" s="207"/>
      <c r="T64" s="223"/>
      <c r="U64" s="202"/>
      <c r="V64" s="202"/>
      <c r="W64" s="212">
        <f>$V$50</f>
        <v>0</v>
      </c>
      <c r="X64" s="224">
        <f t="shared" ref="X64:AA64" si="17">$V$50</f>
        <v>0</v>
      </c>
      <c r="Y64" s="224">
        <f t="shared" si="17"/>
        <v>0</v>
      </c>
      <c r="Z64" s="224">
        <f t="shared" si="17"/>
        <v>0</v>
      </c>
      <c r="AA64" s="225">
        <f t="shared" si="17"/>
        <v>0</v>
      </c>
      <c r="AB64" s="222"/>
    </row>
    <row r="65" spans="1:29" s="164" customFormat="1" ht="15.75" thickBot="1" x14ac:dyDescent="0.3">
      <c r="A65" s="1"/>
      <c r="B65" s="219"/>
      <c r="C65" s="219"/>
      <c r="D65" s="219"/>
      <c r="E65" s="219"/>
      <c r="F65" s="219"/>
      <c r="G65" s="219"/>
      <c r="H65" s="219"/>
      <c r="I65" s="219"/>
      <c r="J65" s="220"/>
      <c r="K65" s="220"/>
      <c r="L65" s="220"/>
      <c r="M65" s="220"/>
      <c r="N65" s="220"/>
      <c r="O65" s="226" t="s">
        <v>39</v>
      </c>
      <c r="P65" s="227"/>
      <c r="Q65" s="228"/>
      <c r="R65" s="228"/>
      <c r="S65" s="228"/>
      <c r="T65" s="228"/>
      <c r="U65" s="228"/>
      <c r="V65" s="228">
        <f>-P50/2</f>
        <v>-2.7131497935566529</v>
      </c>
      <c r="W65" s="229">
        <f>+SUM(W59:W64)</f>
        <v>7.2737289140098653</v>
      </c>
      <c r="X65" s="230">
        <f>+SUM(X60:X64)</f>
        <v>-3.0879136650001016</v>
      </c>
      <c r="Y65" s="231">
        <f>+SUM(Y61:Y64)</f>
        <v>-7.8131929982264126</v>
      </c>
      <c r="Z65" s="232">
        <f>+SUM(Z62:Z64)</f>
        <v>-5.7273639871315254</v>
      </c>
      <c r="AA65" s="232">
        <f>+SUM(AA63:AA64)</f>
        <v>0</v>
      </c>
      <c r="AB65" s="233">
        <f>SUM(V65:AA65)</f>
        <v>-12.067891529904827</v>
      </c>
      <c r="AC65" s="267"/>
    </row>
    <row r="66" spans="1:29" s="23" customFormat="1" ht="15.75" thickBot="1" x14ac:dyDescent="0.3">
      <c r="A66" s="1"/>
      <c r="B66" s="219"/>
      <c r="C66" s="219"/>
      <c r="D66" s="219"/>
      <c r="E66" s="219"/>
      <c r="F66" s="219"/>
      <c r="G66" s="219"/>
      <c r="H66" s="219"/>
      <c r="I66" s="219"/>
      <c r="J66" s="220"/>
      <c r="K66" s="220"/>
      <c r="L66" s="220"/>
      <c r="M66" s="220"/>
      <c r="N66" s="220"/>
      <c r="O66" s="234"/>
      <c r="P66" s="234"/>
      <c r="Q66" s="234"/>
      <c r="R66" s="234"/>
      <c r="S66" s="234"/>
      <c r="T66" s="234"/>
      <c r="U66" s="234"/>
      <c r="V66" s="234"/>
      <c r="W66" s="235"/>
      <c r="X66" s="235"/>
      <c r="Y66" s="235"/>
      <c r="Z66" s="235"/>
      <c r="AA66" s="235"/>
      <c r="AB66" s="147"/>
    </row>
    <row r="67" spans="1:29" s="23" customFormat="1" ht="15.75" thickBot="1" x14ac:dyDescent="0.3">
      <c r="A67" s="1"/>
      <c r="B67" s="219"/>
      <c r="C67" s="219"/>
      <c r="D67" s="219"/>
      <c r="E67" s="219"/>
      <c r="F67" s="219"/>
      <c r="G67" s="219"/>
      <c r="H67" s="219"/>
      <c r="I67" s="219"/>
      <c r="J67" s="219"/>
      <c r="K67" s="219"/>
      <c r="L67" s="219"/>
      <c r="M67" s="219"/>
      <c r="N67" s="219"/>
      <c r="O67" s="236" t="s">
        <v>40</v>
      </c>
      <c r="P67" s="237"/>
      <c r="Q67" s="238"/>
      <c r="R67" s="238"/>
      <c r="S67" s="238"/>
      <c r="T67" s="238"/>
      <c r="U67" s="228"/>
      <c r="V67" s="228">
        <v>0</v>
      </c>
      <c r="W67" s="240">
        <f>W65+V65*(1+AB73)^(AA73/12)*(1+AB74)^(AA74/12)</f>
        <v>4.4671704324566734</v>
      </c>
      <c r="X67" s="241">
        <f t="shared" ref="X67:AA67" si="18">X65</f>
        <v>-3.0879136650001016</v>
      </c>
      <c r="Y67" s="241">
        <f t="shared" si="18"/>
        <v>-7.8131929982264126</v>
      </c>
      <c r="Z67" s="242">
        <f t="shared" si="18"/>
        <v>-5.7273639871315254</v>
      </c>
      <c r="AA67" s="242">
        <f t="shared" si="18"/>
        <v>0</v>
      </c>
      <c r="AB67" s="233">
        <f>SUM(V67:AA67)</f>
        <v>-12.161300217901367</v>
      </c>
      <c r="AC67" s="267"/>
    </row>
    <row r="68" spans="1:29" s="23" customFormat="1" ht="17.25" thickBot="1" x14ac:dyDescent="0.25">
      <c r="M68" s="243"/>
      <c r="N68" s="243"/>
      <c r="O68" s="243"/>
      <c r="P68" s="243"/>
      <c r="Q68" s="244"/>
      <c r="R68" s="243"/>
      <c r="S68" s="243"/>
      <c r="T68" s="243"/>
      <c r="U68" s="244"/>
      <c r="V68" s="244"/>
      <c r="W68" s="244"/>
      <c r="X68" s="244"/>
      <c r="Y68" s="245"/>
      <c r="Z68" s="245"/>
      <c r="AA68" s="89"/>
      <c r="AB68" s="89"/>
    </row>
    <row r="69" spans="1:29" s="23" customFormat="1" ht="15.75" thickBot="1" x14ac:dyDescent="0.3">
      <c r="M69" s="243"/>
      <c r="N69" s="243"/>
      <c r="O69" s="246"/>
      <c r="P69" s="247"/>
      <c r="Q69" s="248">
        <v>2016</v>
      </c>
      <c r="R69" s="71">
        <v>2017</v>
      </c>
      <c r="S69" s="71">
        <v>2018</v>
      </c>
      <c r="T69" s="71">
        <v>2019</v>
      </c>
      <c r="U69" s="71">
        <v>2020</v>
      </c>
      <c r="V69" s="71" t="s">
        <v>4</v>
      </c>
      <c r="W69" s="249" t="s">
        <v>33</v>
      </c>
      <c r="X69" s="249" t="s">
        <v>34</v>
      </c>
      <c r="Y69" s="249" t="s">
        <v>35</v>
      </c>
      <c r="Z69" s="249" t="s">
        <v>36</v>
      </c>
      <c r="AA69" s="249" t="s">
        <v>37</v>
      </c>
      <c r="AB69" s="71" t="s">
        <v>41</v>
      </c>
      <c r="AC69" s="250" t="s">
        <v>38</v>
      </c>
    </row>
    <row r="70" spans="1:29" s="23" customFormat="1" thickBot="1" x14ac:dyDescent="0.25">
      <c r="M70" s="243"/>
      <c r="N70" s="243"/>
      <c r="O70" s="310" t="s">
        <v>42</v>
      </c>
      <c r="P70" s="311"/>
      <c r="Q70" s="207"/>
      <c r="R70" s="207"/>
      <c r="S70" s="207"/>
      <c r="T70" s="207"/>
      <c r="U70" s="207"/>
      <c r="V70" s="207"/>
      <c r="W70" s="207"/>
      <c r="X70" s="207"/>
      <c r="Y70" s="207"/>
      <c r="Z70" s="207"/>
      <c r="AA70" s="251">
        <f>-U53/2</f>
        <v>-122.7341376068678</v>
      </c>
      <c r="AB70" s="207"/>
      <c r="AC70" s="209"/>
    </row>
    <row r="71" spans="1:29" s="23" customFormat="1" thickBot="1" x14ac:dyDescent="0.25">
      <c r="M71" s="243"/>
      <c r="N71" s="243"/>
      <c r="O71" s="312" t="s">
        <v>43</v>
      </c>
      <c r="P71" s="313"/>
      <c r="Q71" s="223"/>
      <c r="R71" s="223"/>
      <c r="S71" s="223"/>
      <c r="T71" s="223"/>
      <c r="U71" s="223"/>
      <c r="V71" s="223"/>
      <c r="W71" s="223"/>
      <c r="X71" s="223"/>
      <c r="Y71" s="223"/>
      <c r="Z71" s="223"/>
      <c r="AA71" s="223"/>
      <c r="AB71" s="252">
        <f>V53</f>
        <v>-133.72310096833954</v>
      </c>
      <c r="AC71" s="253"/>
    </row>
    <row r="72" spans="1:29" s="23" customFormat="1" ht="16.5" x14ac:dyDescent="0.2">
      <c r="M72" s="243"/>
      <c r="N72" s="243"/>
      <c r="O72" s="243"/>
      <c r="P72" s="243"/>
      <c r="Q72" s="244"/>
      <c r="R72" s="243"/>
      <c r="S72" s="243"/>
      <c r="T72" s="243"/>
      <c r="U72" s="244"/>
      <c r="V72" s="244"/>
      <c r="W72" s="244"/>
      <c r="X72" s="244"/>
      <c r="Y72" s="245"/>
      <c r="Z72" s="245"/>
      <c r="AA72" s="89"/>
      <c r="AB72" s="89"/>
    </row>
    <row r="73" spans="1:29" s="23" customFormat="1" ht="16.5" x14ac:dyDescent="0.2">
      <c r="M73" s="243"/>
      <c r="N73" s="243"/>
      <c r="O73" s="243"/>
      <c r="P73" s="243"/>
      <c r="Q73" s="244"/>
      <c r="R73" s="243"/>
      <c r="S73" s="243"/>
      <c r="T73" s="243"/>
      <c r="U73" s="244"/>
      <c r="V73" s="244"/>
      <c r="W73" s="244"/>
      <c r="X73" s="244"/>
      <c r="Y73" s="245"/>
      <c r="Z73" s="245"/>
      <c r="AA73" s="239">
        <v>3</v>
      </c>
      <c r="AB73" s="254">
        <v>4.6691978998732842E-2</v>
      </c>
      <c r="AC73" s="23" t="s">
        <v>44</v>
      </c>
    </row>
    <row r="74" spans="1:29" s="255" customFormat="1" x14ac:dyDescent="0.2">
      <c r="A74" s="23"/>
      <c r="B74" s="23"/>
      <c r="C74" s="23"/>
      <c r="D74" s="23"/>
      <c r="E74" s="23"/>
      <c r="F74" s="23"/>
      <c r="G74" s="23"/>
      <c r="H74" s="23"/>
      <c r="I74" s="23"/>
      <c r="J74" s="23"/>
      <c r="K74" s="23"/>
      <c r="L74" s="23"/>
      <c r="N74" s="256"/>
      <c r="O74" s="256"/>
      <c r="P74" s="256"/>
      <c r="Q74" s="256"/>
      <c r="R74" s="256"/>
      <c r="S74" s="256"/>
      <c r="T74" s="256"/>
      <c r="U74" s="256"/>
      <c r="V74" s="256"/>
      <c r="W74" s="256"/>
      <c r="X74" s="256"/>
      <c r="Y74" s="256"/>
      <c r="AA74" s="239">
        <v>6</v>
      </c>
      <c r="AB74" s="254">
        <v>4.5902498875882172E-2</v>
      </c>
      <c r="AC74" s="23" t="s">
        <v>52</v>
      </c>
    </row>
    <row r="75" spans="1:29" s="23" customFormat="1" ht="14.25" x14ac:dyDescent="0.2">
      <c r="N75" s="257"/>
      <c r="O75" s="219"/>
      <c r="P75" s="219"/>
      <c r="Q75" s="219"/>
      <c r="R75" s="257"/>
      <c r="S75" s="257"/>
      <c r="T75" s="257"/>
      <c r="U75" s="245"/>
      <c r="V75" s="245"/>
      <c r="W75" s="245"/>
      <c r="X75" s="245"/>
      <c r="Y75" s="245"/>
      <c r="Z75" s="245"/>
      <c r="AA75" s="245"/>
    </row>
    <row r="76" spans="1:29" s="19" customFormat="1" ht="14.25" x14ac:dyDescent="0.2">
      <c r="A76" s="23"/>
      <c r="B76" s="23"/>
      <c r="C76" s="23"/>
      <c r="D76" s="23"/>
      <c r="E76" s="23"/>
      <c r="F76" s="23"/>
      <c r="G76" s="23"/>
      <c r="H76" s="23"/>
      <c r="I76" s="23"/>
      <c r="J76" s="23"/>
      <c r="K76" s="23"/>
      <c r="L76" s="23"/>
      <c r="W76" s="258"/>
      <c r="X76" s="258"/>
      <c r="Y76" s="258"/>
      <c r="Z76" s="258"/>
      <c r="AA76" s="258"/>
      <c r="AB76" s="258"/>
    </row>
    <row r="77" spans="1:29" s="23" customFormat="1" ht="14.25" x14ac:dyDescent="0.2">
      <c r="N77" s="259"/>
      <c r="O77" s="259"/>
      <c r="P77" s="259"/>
      <c r="Q77" s="245"/>
      <c r="R77" s="245"/>
      <c r="S77" s="89"/>
      <c r="T77" s="89"/>
      <c r="U77" s="89"/>
      <c r="V77" s="89"/>
      <c r="W77" s="89"/>
      <c r="X77" s="89"/>
      <c r="Y77" s="89"/>
    </row>
    <row r="78" spans="1:29" s="23" customFormat="1" ht="14.25" x14ac:dyDescent="0.2">
      <c r="N78" s="219"/>
      <c r="O78" s="219"/>
      <c r="P78" s="219"/>
      <c r="Q78" s="245"/>
      <c r="R78" s="245"/>
      <c r="S78" s="89"/>
      <c r="T78" s="89"/>
      <c r="U78" s="89"/>
      <c r="V78" s="89"/>
      <c r="W78" s="89"/>
      <c r="X78" s="89"/>
      <c r="Y78" s="89"/>
      <c r="Z78" s="89"/>
      <c r="AA78" s="89"/>
      <c r="AB78" s="89"/>
    </row>
    <row r="79" spans="1:29" x14ac:dyDescent="0.25">
      <c r="A79" s="4"/>
      <c r="N79" s="260"/>
      <c r="O79" s="260"/>
      <c r="P79" s="260"/>
      <c r="Q79" s="261"/>
      <c r="R79" s="262"/>
      <c r="S79" s="263"/>
      <c r="T79" s="263"/>
      <c r="U79" s="263"/>
      <c r="V79" s="263"/>
      <c r="W79" s="263"/>
      <c r="X79" s="263"/>
      <c r="Y79" s="263"/>
    </row>
    <row r="80" spans="1:29" x14ac:dyDescent="0.25">
      <c r="A80" s="4"/>
      <c r="N80" s="264"/>
      <c r="O80" s="264"/>
      <c r="P80" s="264"/>
      <c r="Q80" s="262"/>
      <c r="R80" s="261"/>
      <c r="S80" s="263"/>
      <c r="T80" s="263"/>
      <c r="U80" s="263"/>
      <c r="V80" s="263"/>
      <c r="W80" s="263"/>
      <c r="X80" s="263"/>
      <c r="Y80" s="263"/>
    </row>
    <row r="81" spans="1:25" x14ac:dyDescent="0.25">
      <c r="A81" s="4"/>
      <c r="N81" s="264"/>
      <c r="O81" s="264"/>
      <c r="P81" s="264"/>
      <c r="Q81" s="262"/>
      <c r="R81" s="262"/>
      <c r="S81" s="263"/>
      <c r="T81" s="263"/>
      <c r="U81" s="263"/>
      <c r="V81" s="263"/>
      <c r="W81" s="263"/>
      <c r="X81" s="263"/>
      <c r="Y81" s="263"/>
    </row>
    <row r="82" spans="1:25" x14ac:dyDescent="0.25">
      <c r="A82" s="4"/>
      <c r="N82" s="264"/>
      <c r="O82" s="264"/>
      <c r="P82" s="264"/>
      <c r="Q82" s="262"/>
      <c r="R82" s="262"/>
      <c r="S82" s="263"/>
      <c r="T82" s="263"/>
      <c r="U82" s="263"/>
      <c r="V82" s="263"/>
      <c r="W82" s="263"/>
      <c r="X82" s="263"/>
      <c r="Y82" s="263"/>
    </row>
    <row r="83" spans="1:25" x14ac:dyDescent="0.25">
      <c r="A83" s="4"/>
      <c r="R83" s="262"/>
      <c r="S83" s="263"/>
      <c r="T83" s="263"/>
      <c r="U83" s="263"/>
      <c r="V83" s="263"/>
      <c r="W83" s="263"/>
      <c r="X83" s="263"/>
      <c r="Y83" s="263"/>
    </row>
    <row r="84" spans="1:25" s="265" customFormat="1" x14ac:dyDescent="0.25">
      <c r="A84" s="4"/>
      <c r="B84" s="4"/>
      <c r="C84" s="4"/>
      <c r="D84" s="4"/>
      <c r="E84" s="4"/>
      <c r="F84" s="4"/>
      <c r="G84" s="4"/>
      <c r="H84" s="4"/>
      <c r="I84" s="4"/>
      <c r="J84" s="4"/>
      <c r="K84" s="4"/>
      <c r="L84" s="4"/>
      <c r="Y84" s="266"/>
    </row>
    <row r="85" spans="1:25" x14ac:dyDescent="0.25">
      <c r="A85" s="4"/>
    </row>
    <row r="86" spans="1:25" x14ac:dyDescent="0.25">
      <c r="A86" s="4"/>
    </row>
    <row r="87" spans="1:25" x14ac:dyDescent="0.25">
      <c r="A87" s="4"/>
    </row>
    <row r="88" spans="1:25" x14ac:dyDescent="0.25">
      <c r="A88" s="4"/>
    </row>
    <row r="89" spans="1:25" x14ac:dyDescent="0.25">
      <c r="A89" s="4"/>
    </row>
  </sheetData>
  <mergeCells count="24">
    <mergeCell ref="O63:P63"/>
    <mergeCell ref="O64:P64"/>
    <mergeCell ref="O70:P70"/>
    <mergeCell ref="O71:P71"/>
    <mergeCell ref="Q56:U56"/>
    <mergeCell ref="W56:AA56"/>
    <mergeCell ref="O59:P59"/>
    <mergeCell ref="O60:P60"/>
    <mergeCell ref="O61:P61"/>
    <mergeCell ref="O62:P62"/>
    <mergeCell ref="C34:M34"/>
    <mergeCell ref="O34:V34"/>
    <mergeCell ref="C35:G35"/>
    <mergeCell ref="H35:M35"/>
    <mergeCell ref="O35:P35"/>
    <mergeCell ref="Q35:V35"/>
    <mergeCell ref="C8:M8"/>
    <mergeCell ref="C21:G21"/>
    <mergeCell ref="H21:M21"/>
    <mergeCell ref="O21:V21"/>
    <mergeCell ref="C22:G22"/>
    <mergeCell ref="H22:M22"/>
    <mergeCell ref="O22:P22"/>
    <mergeCell ref="Q22:V22"/>
  </mergeCells>
  <dataValidations count="1">
    <dataValidation type="list" allowBlank="1" showInputMessage="1" showErrorMessage="1" sqref="W45">
      <formula1>$Q$36:$T$36</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Draft decision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2020-09-22T03:41:31Z</dcterms:created>
  <dcterms:modified xsi:type="dcterms:W3CDTF">2020-09-22T09:16:40Z</dcterms:modified>
</cp:coreProperties>
</file>